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515" windowHeight="11565" activeTab="1"/>
  </bookViews>
  <sheets>
    <sheet name="EP SEPTIEBRE 2017" sheetId="1" r:id="rId1"/>
    <sheet name="PP SEPTIEMBRE 2017" sheetId="2" r:id="rId2"/>
  </sheets>
  <definedNames>
    <definedName name="_xlnm.Print_Area" localSheetId="0">'EP SEPTIEBRE 2017'!$A$1:$R$49</definedName>
    <definedName name="_xlnm.Print_Area" localSheetId="1">'PP SEPTIEMBRE 2017'!$A$1:$Z$18</definedName>
  </definedNames>
  <calcPr calcId="124519"/>
</workbook>
</file>

<file path=xl/calcChain.xml><?xml version="1.0" encoding="utf-8"?>
<calcChain xmlns="http://schemas.openxmlformats.org/spreadsheetml/2006/main">
  <c r="B21" i="2"/>
  <c r="Z16"/>
  <c r="Y16"/>
  <c r="X16"/>
  <c r="W16"/>
  <c r="V16"/>
  <c r="U16"/>
  <c r="T16"/>
  <c r="S16"/>
  <c r="R16"/>
  <c r="Q16"/>
  <c r="Q18" s="1"/>
  <c r="P16"/>
  <c r="O16"/>
  <c r="N16"/>
  <c r="M16"/>
  <c r="M18" s="1"/>
  <c r="L16"/>
  <c r="K16"/>
  <c r="J16"/>
  <c r="I16"/>
  <c r="I18" s="1"/>
  <c r="H16"/>
  <c r="G16"/>
  <c r="F16"/>
  <c r="E16"/>
  <c r="E18" s="1"/>
  <c r="D16"/>
  <c r="C15"/>
  <c r="B15"/>
  <c r="C14"/>
  <c r="C16" s="1"/>
  <c r="B14"/>
  <c r="B16" s="1"/>
  <c r="Z12"/>
  <c r="Y12"/>
  <c r="X12"/>
  <c r="V12"/>
  <c r="T12"/>
  <c r="R12"/>
  <c r="Q12"/>
  <c r="P12"/>
  <c r="O12"/>
  <c r="M12"/>
  <c r="K12"/>
  <c r="I12"/>
  <c r="G12"/>
  <c r="E12"/>
  <c r="Y11"/>
  <c r="W11"/>
  <c r="W12" s="1"/>
  <c r="U11"/>
  <c r="U12" s="1"/>
  <c r="S11"/>
  <c r="S12" s="1"/>
  <c r="N11"/>
  <c r="L11"/>
  <c r="J11"/>
  <c r="H11"/>
  <c r="F11"/>
  <c r="D11"/>
  <c r="C11"/>
  <c r="N10"/>
  <c r="L10"/>
  <c r="J10"/>
  <c r="H10"/>
  <c r="H12" s="1"/>
  <c r="F10"/>
  <c r="F12" s="1"/>
  <c r="D10"/>
  <c r="C10"/>
  <c r="B10"/>
  <c r="N9"/>
  <c r="L9"/>
  <c r="B9"/>
  <c r="K6"/>
  <c r="I6"/>
  <c r="V5"/>
  <c r="U18" l="1"/>
  <c r="G18"/>
  <c r="K18"/>
  <c r="O18"/>
  <c r="S18"/>
  <c r="W18"/>
  <c r="J12"/>
  <c r="J18" s="1"/>
  <c r="L12"/>
  <c r="F18"/>
  <c r="R18"/>
  <c r="V18"/>
  <c r="Z18"/>
  <c r="Y18"/>
  <c r="P18"/>
  <c r="T18"/>
  <c r="X18"/>
  <c r="H18"/>
  <c r="L18"/>
  <c r="C9"/>
  <c r="C12" s="1"/>
  <c r="C18" s="1"/>
  <c r="N12"/>
  <c r="N18" s="1"/>
  <c r="D12"/>
  <c r="D18" s="1"/>
  <c r="B11"/>
  <c r="B12" s="1"/>
  <c r="B18" s="1"/>
  <c r="P40" i="1" l="1"/>
  <c r="M40"/>
  <c r="L40"/>
  <c r="J40"/>
  <c r="I40"/>
  <c r="F40"/>
  <c r="D40"/>
  <c r="C40"/>
  <c r="B40"/>
  <c r="F37"/>
  <c r="Q36"/>
  <c r="N36"/>
  <c r="H36"/>
  <c r="E36"/>
  <c r="Q33"/>
  <c r="N33"/>
  <c r="O33" s="1"/>
  <c r="H33"/>
  <c r="E33"/>
  <c r="K33" s="1"/>
  <c r="P28"/>
  <c r="P43" s="1"/>
  <c r="L28"/>
  <c r="J28"/>
  <c r="G28"/>
  <c r="F28"/>
  <c r="D28"/>
  <c r="C28"/>
  <c r="C43" s="1"/>
  <c r="B28"/>
  <c r="Q24"/>
  <c r="N24"/>
  <c r="O24" s="1"/>
  <c r="I24"/>
  <c r="H24" s="1"/>
  <c r="E24"/>
  <c r="N20"/>
  <c r="M20"/>
  <c r="M28" s="1"/>
  <c r="I20"/>
  <c r="H20" s="1"/>
  <c r="E20"/>
  <c r="Q16"/>
  <c r="N16"/>
  <c r="O16" s="1"/>
  <c r="I16"/>
  <c r="E16"/>
  <c r="R33" l="1"/>
  <c r="F43"/>
  <c r="E40"/>
  <c r="K40" s="1"/>
  <c r="K20"/>
  <c r="M43"/>
  <c r="H40"/>
  <c r="I28"/>
  <c r="I43" s="1"/>
  <c r="K24"/>
  <c r="R24" s="1"/>
  <c r="Q40"/>
  <c r="H16"/>
  <c r="H28" s="1"/>
  <c r="N28"/>
  <c r="D43"/>
  <c r="L43"/>
  <c r="N40"/>
  <c r="N43" s="1"/>
  <c r="E28"/>
  <c r="Q20"/>
  <c r="O20"/>
  <c r="O28" s="1"/>
  <c r="O36"/>
  <c r="O40" s="1"/>
  <c r="J43"/>
  <c r="B43"/>
  <c r="E43"/>
  <c r="K16"/>
  <c r="K36"/>
  <c r="R36" s="1"/>
  <c r="H43" l="1"/>
  <c r="R40"/>
  <c r="O43"/>
  <c r="R20"/>
  <c r="Q28"/>
  <c r="Q43" s="1"/>
  <c r="K28"/>
  <c r="K43" s="1"/>
  <c r="R16"/>
  <c r="R28" s="1"/>
  <c r="R43" l="1"/>
</calcChain>
</file>

<file path=xl/sharedStrings.xml><?xml version="1.0" encoding="utf-8"?>
<sst xmlns="http://schemas.openxmlformats.org/spreadsheetml/2006/main" count="85" uniqueCount="67">
  <si>
    <t xml:space="preserve">ESTADO DEL EJERCICIO DEL PRESUPUESTO </t>
  </si>
  <si>
    <t>POR CAPITULO DE GASTO</t>
  </si>
  <si>
    <t>EJERCICIO 2017</t>
  </si>
  <si>
    <t>( Pesos)</t>
  </si>
  <si>
    <t>PERIODO:  SEPTIEMBRE</t>
  </si>
  <si>
    <t>ENTIDAD: INSTITUTO NACIONAL DE  CARDIOLOGIA IGNACIO CHÁVEZ</t>
  </si>
  <si>
    <t xml:space="preserve">  HOJA:  1</t>
  </si>
  <si>
    <t>CLAVE: NCA</t>
  </si>
  <si>
    <t xml:space="preserve">  DE:       1</t>
  </si>
  <si>
    <t>CAPITULO DE GASTO</t>
  </si>
  <si>
    <t>RECURSOS FEDERALES</t>
  </si>
  <si>
    <t xml:space="preserve">TOTAL MODIFICADO  AL PERIODO             </t>
  </si>
  <si>
    <t>INGRESOS PROPIOS</t>
  </si>
  <si>
    <t>RECURSOS DE TERCEROS</t>
  </si>
  <si>
    <t>ASIGNACIÓN MODIFICADA  AL PERIÓDO                                       1)</t>
  </si>
  <si>
    <t xml:space="preserve">PAGADO                      </t>
  </si>
  <si>
    <t>SUBTOTAL</t>
  </si>
  <si>
    <t>DEVENGADO*</t>
  </si>
  <si>
    <t>TOTAL</t>
  </si>
  <si>
    <t>PRESUPUESTO POR EJERCER  AL PERIÓDO</t>
  </si>
  <si>
    <t>PROGRAMADO ORIGINAL  AL PERIODO</t>
  </si>
  <si>
    <t>AMPLIACION</t>
  </si>
  <si>
    <t>REDUCCION</t>
  </si>
  <si>
    <t>PROGRAMADO  AL PERIODO                         (2)</t>
  </si>
  <si>
    <t>POR REGULARIZAR</t>
  </si>
  <si>
    <t>CAPTADO REAL</t>
  </si>
  <si>
    <t>COMPROMISO</t>
  </si>
  <si>
    <t>SERVICIOS PERSONALES        1000</t>
  </si>
  <si>
    <t>MATERIALES Y SUMINISTROS         2000</t>
  </si>
  <si>
    <t>SERVICIOS GENERALES         3000</t>
  </si>
  <si>
    <t>SUMA DEL GASTO CORRIENTE</t>
  </si>
  <si>
    <t>BIENES MUEBLES E INMUEBLES             5000</t>
  </si>
  <si>
    <t>INVERSIÓN PÚBLICA                6000</t>
  </si>
  <si>
    <t>SUMA DE GASTO DE CAPITAL</t>
  </si>
  <si>
    <t>T O T A L E S</t>
  </si>
  <si>
    <t>CIFRAS  DEFINITIVAS</t>
  </si>
  <si>
    <t>1) EL PRESUPUESTO MODIFICADO AL PERIÓDO DE RECURSOS FISCALES DE 806,667.33 m.p. INCLUYE 514.93 m.p. DE RECURSOS RESERVADOS POR LA SHCP  DEL CAPÍTULO 2000.</t>
  </si>
  <si>
    <t>1) LA ASIGNACIÓN MODIFICADA AL PERIÓDO INCLUYE  305,707.4  m.p. DE RECURSOS PROPIOS CAPTADOS AL PERIODO</t>
  </si>
  <si>
    <t>2) EL SOBRE-EJERCICIO  DE 68 267.3  m.p. CORRESPONDE AL DEVENGADO PENDIENTE DE PAGO  DEL CAPITULO 20000 POR 67 581.8 m.p . Y  685.5 m.p DEL CAPITULO 3000</t>
  </si>
  <si>
    <t>ESTADO DEL EJERCICIO DEL PRESUPUESTO AL PERIODO</t>
  </si>
  <si>
    <t>POR PROGRAMAS  PRESUPUESTARIOS</t>
  </si>
  <si>
    <t>A SEPTIEMBRE 2017</t>
  </si>
  <si>
    <t>PRESUPUESTO TOTAL</t>
  </si>
  <si>
    <t>E010 Formación de recursos humanos especializados para la salud</t>
  </si>
  <si>
    <t>E022 Investigación y desarrollo tecnológico en salud</t>
  </si>
  <si>
    <t>E023 Prestación de servicios en los diferentes niveles de atención a la salud</t>
  </si>
  <si>
    <t>K027 Proyectos de mantenimiento de infraestructura</t>
  </si>
  <si>
    <t>M001 Actividades de apoyo administrativo</t>
  </si>
  <si>
    <t>O001 Actividades de Apoyo a la función pública y buen gobierno</t>
  </si>
  <si>
    <t>PRESUPUESTO  MODIFICADO AL PERIODO</t>
  </si>
  <si>
    <t>PRESUPUESTO EJERCIDO AL PERIÓDO</t>
  </si>
  <si>
    <t xml:space="preserve">PRESUPUESTO  MODIFICADO  </t>
  </si>
  <si>
    <t>PRESUPUESTO  MODIFICADO  PROPIOS</t>
  </si>
  <si>
    <t>PRESUPUESTO EJERCIDO</t>
  </si>
  <si>
    <t>PRESUPUESTO EJERCIDO PROPIOS</t>
  </si>
  <si>
    <t xml:space="preserve">PRESUPUESTO  MODIFICADO </t>
  </si>
  <si>
    <t xml:space="preserve">PRESUPUESTO EJERCIDO </t>
  </si>
  <si>
    <t>PRESUPUESTO  MODIFICADO  AL PERIÓDO  FISCALES</t>
  </si>
  <si>
    <t>PRESUPUESTO  MODIFICADO  AL PERIÓDO  RECURSOS PROPIOS</t>
  </si>
  <si>
    <t>PRESUPUESTO EJERCIDO FISCAL</t>
  </si>
  <si>
    <t>PRESUPUESTO EJERCIDO  PROPIO</t>
  </si>
  <si>
    <t xml:space="preserve"> 1000 SERVICIOS PERSONALES</t>
  </si>
  <si>
    <t>2000 MATERIALES Y SUMINISTROS</t>
  </si>
  <si>
    <t xml:space="preserve"> 3000 SERVICIOS GENERALES</t>
  </si>
  <si>
    <t>SUMA DE GASTO CORRIENTE</t>
  </si>
  <si>
    <t xml:space="preserve"> 5000 BIENES MUEBLES E INMUEBLES</t>
  </si>
  <si>
    <t xml:space="preserve"> 6000 INVERSIÓN PUBLICA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</si>
</sst>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"/>
    <numFmt numFmtId="165" formatCode="General_)"/>
    <numFmt numFmtId="166" formatCode="#,##0.00_);\(#,##0.00\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30"/>
      <name val="Arial"/>
      <family val="2"/>
    </font>
    <font>
      <sz val="12"/>
      <name val="Arial"/>
      <family val="2"/>
    </font>
    <font>
      <b/>
      <sz val="25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22"/>
      <name val="Arial"/>
      <family val="2"/>
    </font>
    <font>
      <i/>
      <sz val="20"/>
      <name val="Arial"/>
      <family val="2"/>
    </font>
    <font>
      <i/>
      <sz val="25"/>
      <name val="Arial"/>
      <family val="2"/>
    </font>
    <font>
      <i/>
      <sz val="22"/>
      <name val="Arial"/>
      <family val="2"/>
    </font>
    <font>
      <b/>
      <sz val="17"/>
      <name val="Arial"/>
      <family val="2"/>
    </font>
    <font>
      <sz val="17"/>
      <name val="MS Sans Serif"/>
      <family val="2"/>
    </font>
    <font>
      <b/>
      <sz val="17"/>
      <name val="MS Sans Serif"/>
      <family val="2"/>
    </font>
    <font>
      <b/>
      <sz val="15"/>
      <name val="Arial"/>
      <family val="2"/>
    </font>
    <font>
      <sz val="22"/>
      <color indexed="12"/>
      <name val="Arial"/>
      <family val="2"/>
    </font>
    <font>
      <sz val="22"/>
      <name val="Arial"/>
      <family val="2"/>
    </font>
    <font>
      <sz val="22"/>
      <color rgb="FFFF0000"/>
      <name val="Arial"/>
      <family val="2"/>
    </font>
    <font>
      <sz val="22"/>
      <color indexed="8"/>
      <name val="Arial"/>
      <family val="2"/>
    </font>
    <font>
      <sz val="22"/>
      <color indexed="10"/>
      <name val="Arial"/>
      <family val="2"/>
    </font>
    <font>
      <sz val="22"/>
      <color indexed="9"/>
      <name val="Arial"/>
      <family val="2"/>
    </font>
    <font>
      <b/>
      <sz val="22"/>
      <color theme="1"/>
      <name val="Arial"/>
      <family val="2"/>
    </font>
    <font>
      <sz val="22"/>
      <color indexed="18"/>
      <name val="Arial"/>
      <family val="2"/>
    </font>
    <font>
      <sz val="22"/>
      <color theme="0"/>
      <name val="Arial"/>
      <family val="2"/>
    </font>
    <font>
      <b/>
      <sz val="22"/>
      <color theme="0"/>
      <name val="Arial"/>
      <family val="2"/>
    </font>
    <font>
      <b/>
      <sz val="22"/>
      <color indexed="9"/>
      <name val="Arial"/>
      <family val="2"/>
    </font>
    <font>
      <sz val="22"/>
      <color theme="1"/>
      <name val="Arial"/>
      <family val="2"/>
    </font>
    <font>
      <b/>
      <sz val="15"/>
      <name val="MS Sans Serif"/>
      <family val="2"/>
    </font>
    <font>
      <b/>
      <sz val="22"/>
      <color rgb="FFFF0000"/>
      <name val="Arial"/>
      <family val="2"/>
    </font>
    <font>
      <b/>
      <sz val="10"/>
      <name val="MS Sans Serif"/>
      <family val="2"/>
    </font>
    <font>
      <b/>
      <sz val="19"/>
      <name val="Albertus Xb (WE)"/>
    </font>
    <font>
      <sz val="15"/>
      <name val="Arial"/>
      <family val="2"/>
    </font>
    <font>
      <sz val="10"/>
      <name val="Albertus Xb (WE)"/>
      <family val="2"/>
      <charset val="238"/>
    </font>
    <font>
      <b/>
      <sz val="12"/>
      <name val="MS Sans Serif"/>
      <family val="2"/>
    </font>
    <font>
      <sz val="12"/>
      <name val="Helv"/>
    </font>
    <font>
      <b/>
      <sz val="45"/>
      <name val="Arial"/>
      <family val="2"/>
    </font>
    <font>
      <sz val="25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name val="Helv"/>
    </font>
    <font>
      <b/>
      <sz val="24"/>
      <name val="Helv"/>
    </font>
    <font>
      <sz val="24"/>
      <name val="Arial"/>
      <family val="2"/>
    </font>
    <font>
      <b/>
      <sz val="25"/>
      <color indexed="8"/>
      <name val="HELP"/>
    </font>
    <font>
      <b/>
      <sz val="22"/>
      <color indexed="8"/>
      <name val="Arial Narrow"/>
      <family val="2"/>
    </font>
    <font>
      <b/>
      <sz val="26"/>
      <name val="HELP"/>
    </font>
    <font>
      <sz val="26"/>
      <name val="HELP"/>
    </font>
    <font>
      <i/>
      <sz val="26"/>
      <name val="HELP"/>
    </font>
    <font>
      <sz val="26"/>
      <color theme="1"/>
      <name val="HELP"/>
    </font>
    <font>
      <sz val="26"/>
      <color indexed="8"/>
      <name val="Helv"/>
    </font>
    <font>
      <b/>
      <sz val="26"/>
      <color indexed="8"/>
      <name val="HELP"/>
    </font>
    <font>
      <b/>
      <sz val="24"/>
      <color indexed="8"/>
      <name val="Arial"/>
      <family val="2"/>
    </font>
    <font>
      <b/>
      <sz val="26"/>
      <name val="Arial"/>
      <family val="2"/>
    </font>
    <font>
      <sz val="2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0" fontId="43" fillId="0" borderId="0"/>
  </cellStyleXfs>
  <cellXfs count="225">
    <xf numFmtId="0" fontId="0" fillId="0" borderId="0" xfId="0"/>
    <xf numFmtId="4" fontId="4" fillId="0" borderId="0" xfId="1" applyNumberFormat="1" applyFont="1" applyFill="1"/>
    <xf numFmtId="4" fontId="0" fillId="0" borderId="0" xfId="1" applyNumberFormat="1" applyFont="1"/>
    <xf numFmtId="4" fontId="6" fillId="0" borderId="1" xfId="1" applyNumberFormat="1" applyFont="1" applyBorder="1" applyAlignment="1"/>
    <xf numFmtId="4" fontId="7" fillId="2" borderId="1" xfId="1" applyNumberFormat="1" applyFont="1" applyFill="1" applyBorder="1" applyAlignment="1">
      <alignment horizontal="center" vertical="center"/>
    </xf>
    <xf numFmtId="4" fontId="8" fillId="0" borderId="2" xfId="1" applyNumberFormat="1" applyFont="1" applyFill="1" applyBorder="1" applyAlignment="1">
      <alignment horizontal="right"/>
    </xf>
    <xf numFmtId="4" fontId="9" fillId="0" borderId="3" xfId="1" applyNumberFormat="1" applyFont="1" applyFill="1" applyBorder="1" applyAlignment="1">
      <alignment horizontal="left"/>
    </xf>
    <xf numFmtId="4" fontId="10" fillId="0" borderId="3" xfId="1" applyNumberFormat="1" applyFont="1" applyFill="1" applyBorder="1" applyAlignment="1">
      <alignment horizontal="left"/>
    </xf>
    <xf numFmtId="4" fontId="11" fillId="0" borderId="3" xfId="1" applyNumberFormat="1" applyFont="1" applyFill="1" applyBorder="1" applyAlignment="1">
      <alignment horizontal="left"/>
    </xf>
    <xf numFmtId="4" fontId="8" fillId="0" borderId="3" xfId="1" applyNumberFormat="1" applyFont="1" applyFill="1" applyBorder="1" applyAlignment="1">
      <alignment horizontal="left"/>
    </xf>
    <xf numFmtId="4" fontId="12" fillId="0" borderId="3" xfId="1" applyNumberFormat="1" applyFont="1" applyFill="1" applyBorder="1"/>
    <xf numFmtId="4" fontId="13" fillId="0" borderId="3" xfId="1" applyNumberFormat="1" applyFont="1" applyFill="1" applyBorder="1"/>
    <xf numFmtId="4" fontId="14" fillId="0" borderId="3" xfId="1" applyNumberFormat="1" applyFont="1" applyFill="1" applyBorder="1"/>
    <xf numFmtId="4" fontId="15" fillId="0" borderId="3" xfId="1" applyNumberFormat="1" applyFont="1" applyFill="1" applyBorder="1"/>
    <xf numFmtId="4" fontId="11" fillId="0" borderId="6" xfId="1" applyNumberFormat="1" applyFont="1" applyFill="1" applyBorder="1" applyAlignment="1">
      <alignment horizontal="left"/>
    </xf>
    <xf numFmtId="4" fontId="11" fillId="0" borderId="0" xfId="1" applyNumberFormat="1" applyFont="1" applyFill="1" applyBorder="1" applyAlignment="1">
      <alignment horizontal="left"/>
    </xf>
    <xf numFmtId="4" fontId="8" fillId="0" borderId="7" xfId="1" applyNumberFormat="1" applyFont="1" applyFill="1" applyBorder="1" applyAlignment="1">
      <alignment horizontal="right"/>
    </xf>
    <xf numFmtId="4" fontId="9" fillId="0" borderId="0" xfId="1" applyNumberFormat="1" applyFont="1" applyFill="1" applyBorder="1" applyAlignment="1">
      <alignment horizontal="left"/>
    </xf>
    <xf numFmtId="4" fontId="10" fillId="0" borderId="0" xfId="1" applyNumberFormat="1" applyFont="1" applyFill="1" applyBorder="1" applyAlignment="1">
      <alignment horizontal="left"/>
    </xf>
    <xf numFmtId="4" fontId="8" fillId="0" borderId="0" xfId="1" applyNumberFormat="1" applyFont="1" applyFill="1" applyBorder="1" applyAlignment="1">
      <alignment horizontal="left"/>
    </xf>
    <xf numFmtId="4" fontId="12" fillId="0" borderId="0" xfId="1" applyNumberFormat="1" applyFont="1" applyFill="1" applyBorder="1"/>
    <xf numFmtId="4" fontId="13" fillId="0" borderId="0" xfId="1" applyNumberFormat="1" applyFont="1" applyFill="1" applyBorder="1"/>
    <xf numFmtId="4" fontId="14" fillId="0" borderId="0" xfId="1" applyNumberFormat="1" applyFont="1" applyFill="1" applyBorder="1"/>
    <xf numFmtId="4" fontId="15" fillId="0" borderId="0" xfId="1" applyNumberFormat="1" applyFont="1" applyFill="1" applyBorder="1"/>
    <xf numFmtId="4" fontId="10" fillId="0" borderId="10" xfId="1" applyNumberFormat="1" applyFont="1" applyFill="1" applyBorder="1" applyAlignment="1">
      <alignment horizontal="left"/>
    </xf>
    <xf numFmtId="4" fontId="8" fillId="0" borderId="11" xfId="1" applyNumberFormat="1" applyFont="1" applyFill="1" applyBorder="1" applyAlignment="1">
      <alignment horizontal="right"/>
    </xf>
    <xf numFmtId="4" fontId="9" fillId="0" borderId="12" xfId="1" applyNumberFormat="1" applyFont="1" applyFill="1" applyBorder="1" applyAlignment="1">
      <alignment horizontal="left"/>
    </xf>
    <xf numFmtId="4" fontId="10" fillId="0" borderId="12" xfId="1" applyNumberFormat="1" applyFont="1" applyFill="1" applyBorder="1" applyAlignment="1">
      <alignment horizontal="left" vertical="top"/>
    </xf>
    <xf numFmtId="4" fontId="11" fillId="0" borderId="12" xfId="1" applyNumberFormat="1" applyFont="1" applyFill="1" applyBorder="1" applyAlignment="1">
      <alignment horizontal="left"/>
    </xf>
    <xf numFmtId="4" fontId="16" fillId="0" borderId="12" xfId="1" applyNumberFormat="1" applyFont="1" applyFill="1" applyBorder="1" applyAlignment="1">
      <alignment horizontal="left"/>
    </xf>
    <xf numFmtId="4" fontId="12" fillId="0" borderId="12" xfId="1" applyNumberFormat="1" applyFont="1" applyFill="1" applyBorder="1"/>
    <xf numFmtId="4" fontId="17" fillId="0" borderId="12" xfId="1" applyNumberFormat="1" applyFont="1" applyFill="1" applyBorder="1"/>
    <xf numFmtId="40" fontId="16" fillId="0" borderId="12" xfId="1" applyFont="1" applyFill="1" applyBorder="1" applyAlignment="1">
      <alignment horizontal="centerContinuous"/>
    </xf>
    <xf numFmtId="4" fontId="0" fillId="0" borderId="12" xfId="1" applyNumberFormat="1" applyFont="1" applyBorder="1"/>
    <xf numFmtId="4" fontId="18" fillId="0" borderId="12" xfId="1" applyNumberFormat="1" applyFont="1" applyFill="1" applyBorder="1" applyAlignment="1">
      <alignment horizontal="centerContinuous"/>
    </xf>
    <xf numFmtId="4" fontId="10" fillId="0" borderId="15" xfId="1" applyNumberFormat="1" applyFont="1" applyFill="1" applyBorder="1" applyAlignment="1">
      <alignment horizontal="left" vertical="top"/>
    </xf>
    <xf numFmtId="4" fontId="19" fillId="0" borderId="0" xfId="1" applyNumberFormat="1" applyFont="1" applyFill="1" applyBorder="1"/>
    <xf numFmtId="4" fontId="8" fillId="0" borderId="0" xfId="1" applyNumberFormat="1" applyFont="1" applyFill="1" applyBorder="1" applyAlignment="1">
      <alignment horizontal="centerContinuous"/>
    </xf>
    <xf numFmtId="4" fontId="12" fillId="0" borderId="0" xfId="1" applyNumberFormat="1" applyFont="1" applyFill="1" applyBorder="1" applyAlignment="1">
      <alignment horizontal="centerContinuous"/>
    </xf>
    <xf numFmtId="4" fontId="18" fillId="0" borderId="0" xfId="1" applyNumberFormat="1" applyFont="1" applyFill="1" applyBorder="1" applyAlignment="1">
      <alignment horizontal="centerContinuous"/>
    </xf>
    <xf numFmtId="4" fontId="12" fillId="0" borderId="0" xfId="1" applyNumberFormat="1" applyFont="1" applyFill="1" applyBorder="1" applyAlignment="1">
      <alignment horizontal="center"/>
    </xf>
    <xf numFmtId="4" fontId="21" fillId="0" borderId="0" xfId="1" applyNumberFormat="1" applyFont="1"/>
    <xf numFmtId="4" fontId="24" fillId="0" borderId="16" xfId="1" applyNumberFormat="1" applyFont="1" applyBorder="1"/>
    <xf numFmtId="4" fontId="25" fillId="0" borderId="16" xfId="1" applyNumberFormat="1" applyFont="1" applyBorder="1"/>
    <xf numFmtId="4" fontId="25" fillId="3" borderId="16" xfId="1" applyNumberFormat="1" applyFont="1" applyFill="1" applyBorder="1"/>
    <xf numFmtId="4" fontId="25" fillId="0" borderId="16" xfId="1" applyNumberFormat="1" applyFont="1" applyFill="1" applyBorder="1"/>
    <xf numFmtId="4" fontId="25" fillId="0" borderId="10" xfId="1" quotePrefix="1" applyNumberFormat="1" applyFont="1" applyBorder="1" applyProtection="1"/>
    <xf numFmtId="4" fontId="25" fillId="0" borderId="10" xfId="1" applyNumberFormat="1" applyFont="1" applyFill="1" applyBorder="1" applyProtection="1"/>
    <xf numFmtId="4" fontId="25" fillId="0" borderId="10" xfId="1" applyNumberFormat="1" applyFont="1" applyBorder="1" applyProtection="1"/>
    <xf numFmtId="4" fontId="26" fillId="0" borderId="10" xfId="1" applyNumberFormat="1" applyFont="1" applyBorder="1" applyAlignment="1" applyProtection="1">
      <alignment horizontal="center"/>
    </xf>
    <xf numFmtId="4" fontId="25" fillId="3" borderId="10" xfId="1" quotePrefix="1" applyNumberFormat="1" applyFont="1" applyFill="1" applyBorder="1" applyProtection="1"/>
    <xf numFmtId="4" fontId="25" fillId="0" borderId="10" xfId="1" quotePrefix="1" applyNumberFormat="1" applyFont="1" applyFill="1" applyBorder="1" applyProtection="1"/>
    <xf numFmtId="4" fontId="25" fillId="0" borderId="10" xfId="1" quotePrefix="1" applyNumberFormat="1" applyFont="1" applyBorder="1" applyAlignment="1" applyProtection="1">
      <alignment horizontal="left"/>
    </xf>
    <xf numFmtId="4" fontId="25" fillId="3" borderId="10" xfId="1" applyNumberFormat="1" applyFont="1" applyFill="1" applyBorder="1" applyProtection="1"/>
    <xf numFmtId="4" fontId="25" fillId="0" borderId="10" xfId="1" quotePrefix="1" applyNumberFormat="1" applyFont="1" applyFill="1" applyBorder="1" applyAlignment="1" applyProtection="1">
      <alignment horizontal="left"/>
    </xf>
    <xf numFmtId="4" fontId="25" fillId="0" borderId="10" xfId="1" applyNumberFormat="1" applyFont="1" applyFill="1" applyBorder="1" applyAlignment="1" applyProtection="1">
      <alignment horizontal="center"/>
    </xf>
    <xf numFmtId="4" fontId="25" fillId="4" borderId="10" xfId="1" applyNumberFormat="1" applyFont="1" applyFill="1" applyBorder="1" applyAlignment="1" applyProtection="1">
      <alignment horizontal="center"/>
    </xf>
    <xf numFmtId="4" fontId="25" fillId="3" borderId="10" xfId="1" applyNumberFormat="1" applyFont="1" applyFill="1" applyBorder="1" applyAlignment="1" applyProtection="1">
      <alignment horizontal="center"/>
    </xf>
    <xf numFmtId="4" fontId="27" fillId="0" borderId="10" xfId="1" applyNumberFormat="1" applyFont="1" applyFill="1" applyBorder="1" applyAlignment="1" applyProtection="1">
      <alignment horizontal="center"/>
    </xf>
    <xf numFmtId="4" fontId="28" fillId="0" borderId="10" xfId="1" applyNumberFormat="1" applyFont="1" applyBorder="1" applyAlignment="1" applyProtection="1">
      <alignment horizontal="center"/>
    </xf>
    <xf numFmtId="4" fontId="29" fillId="0" borderId="8" xfId="1" applyNumberFormat="1" applyFont="1" applyBorder="1" applyAlignment="1" applyProtection="1">
      <alignment horizontal="center"/>
    </xf>
    <xf numFmtId="4" fontId="30" fillId="0" borderId="10" xfId="1" applyNumberFormat="1" applyFont="1" applyBorder="1" applyAlignment="1" applyProtection="1">
      <alignment horizontal="center"/>
    </xf>
    <xf numFmtId="4" fontId="29" fillId="3" borderId="10" xfId="1" applyNumberFormat="1" applyFont="1" applyFill="1" applyBorder="1" applyAlignment="1" applyProtection="1">
      <alignment horizontal="center"/>
    </xf>
    <xf numFmtId="4" fontId="25" fillId="0" borderId="16" xfId="1" applyNumberFormat="1" applyFont="1" applyFill="1" applyBorder="1" applyAlignment="1" applyProtection="1">
      <alignment horizontal="center"/>
    </xf>
    <xf numFmtId="4" fontId="25" fillId="0" borderId="16" xfId="1" applyNumberFormat="1" applyFont="1" applyBorder="1" applyAlignment="1" applyProtection="1">
      <alignment horizontal="center"/>
    </xf>
    <xf numFmtId="4" fontId="29" fillId="0" borderId="22" xfId="1" applyNumberFormat="1" applyFont="1" applyBorder="1" applyAlignment="1" applyProtection="1">
      <alignment horizontal="center"/>
    </xf>
    <xf numFmtId="4" fontId="25" fillId="3" borderId="16" xfId="1" applyNumberFormat="1" applyFont="1" applyFill="1" applyBorder="1" applyAlignment="1" applyProtection="1">
      <alignment horizontal="center"/>
    </xf>
    <xf numFmtId="4" fontId="25" fillId="0" borderId="10" xfId="1" quotePrefix="1" applyNumberFormat="1" applyFont="1" applyFill="1" applyBorder="1" applyAlignment="1" applyProtection="1">
      <alignment horizontal="center"/>
    </xf>
    <xf numFmtId="4" fontId="26" fillId="0" borderId="10" xfId="1" quotePrefix="1" applyNumberFormat="1" applyFont="1" applyFill="1" applyBorder="1" applyAlignment="1" applyProtection="1">
      <alignment horizontal="center"/>
    </xf>
    <xf numFmtId="4" fontId="31" fillId="0" borderId="10" xfId="1" quotePrefix="1" applyNumberFormat="1" applyFont="1" applyFill="1" applyBorder="1" applyAlignment="1" applyProtection="1">
      <alignment horizontal="center"/>
    </xf>
    <xf numFmtId="4" fontId="25" fillId="0" borderId="10" xfId="1" quotePrefix="1" applyNumberFormat="1" applyFont="1" applyBorder="1" applyAlignment="1" applyProtection="1">
      <alignment horizontal="center"/>
    </xf>
    <xf numFmtId="4" fontId="25" fillId="5" borderId="10" xfId="1" applyNumberFormat="1" applyFont="1" applyFill="1" applyBorder="1" applyAlignment="1" applyProtection="1">
      <alignment horizontal="center"/>
    </xf>
    <xf numFmtId="4" fontId="25" fillId="0" borderId="8" xfId="1" applyNumberFormat="1" applyFont="1" applyBorder="1" applyAlignment="1" applyProtection="1">
      <alignment horizontal="center"/>
    </xf>
    <xf numFmtId="4" fontId="32" fillId="3" borderId="10" xfId="1" applyNumberFormat="1" applyFont="1" applyFill="1" applyBorder="1" applyAlignment="1" applyProtection="1">
      <alignment horizontal="center"/>
    </xf>
    <xf numFmtId="4" fontId="32" fillId="0" borderId="15" xfId="1" applyNumberFormat="1" applyFont="1" applyFill="1" applyBorder="1" applyAlignment="1" applyProtection="1">
      <alignment horizontal="center"/>
    </xf>
    <xf numFmtId="4" fontId="25" fillId="0" borderId="15" xfId="1" applyNumberFormat="1" applyFont="1" applyBorder="1" applyAlignment="1" applyProtection="1">
      <alignment horizontal="center"/>
    </xf>
    <xf numFmtId="4" fontId="33" fillId="0" borderId="10" xfId="1" applyNumberFormat="1" applyFont="1" applyFill="1" applyBorder="1" applyAlignment="1" applyProtection="1">
      <alignment horizontal="center"/>
    </xf>
    <xf numFmtId="4" fontId="28" fillId="0" borderId="16" xfId="1" applyNumberFormat="1" applyFont="1" applyBorder="1" applyAlignment="1" applyProtection="1">
      <alignment horizontal="center"/>
    </xf>
    <xf numFmtId="4" fontId="25" fillId="0" borderId="22" xfId="1" applyNumberFormat="1" applyFont="1" applyBorder="1" applyAlignment="1" applyProtection="1">
      <alignment horizontal="center"/>
    </xf>
    <xf numFmtId="4" fontId="26" fillId="6" borderId="10" xfId="1" quotePrefix="1" applyNumberFormat="1" applyFont="1" applyFill="1" applyBorder="1" applyAlignment="1" applyProtection="1">
      <alignment horizontal="center"/>
    </xf>
    <xf numFmtId="4" fontId="31" fillId="0" borderId="10" xfId="1" quotePrefix="1" applyNumberFormat="1" applyFont="1" applyBorder="1" applyAlignment="1" applyProtection="1">
      <alignment horizontal="center"/>
    </xf>
    <xf numFmtId="4" fontId="25" fillId="0" borderId="10" xfId="1" applyNumberFormat="1" applyFont="1" applyBorder="1" applyAlignment="1" applyProtection="1">
      <alignment horizontal="center"/>
    </xf>
    <xf numFmtId="4" fontId="34" fillId="0" borderId="10" xfId="1" applyNumberFormat="1" applyFont="1" applyFill="1" applyBorder="1" applyAlignment="1" applyProtection="1">
      <alignment horizontal="center"/>
    </xf>
    <xf numFmtId="4" fontId="23" fillId="0" borderId="23" xfId="1" applyNumberFormat="1" applyFont="1" applyFill="1" applyBorder="1"/>
    <xf numFmtId="4" fontId="25" fillId="0" borderId="0" xfId="1" applyNumberFormat="1" applyFont="1" applyFill="1" applyBorder="1" applyAlignment="1" applyProtection="1">
      <alignment horizontal="center"/>
    </xf>
    <xf numFmtId="4" fontId="0" fillId="0" borderId="0" xfId="1" applyNumberFormat="1" applyFont="1" applyFill="1" applyBorder="1"/>
    <xf numFmtId="4" fontId="35" fillId="0" borderId="0" xfId="1" applyNumberFormat="1" applyFont="1" applyFill="1" applyBorder="1" applyAlignment="1" applyProtection="1">
      <alignment horizontal="center"/>
    </xf>
    <xf numFmtId="4" fontId="25" fillId="0" borderId="24" xfId="1" applyNumberFormat="1" applyFont="1" applyFill="1" applyBorder="1" applyAlignment="1" applyProtection="1">
      <alignment horizontal="center"/>
    </xf>
    <xf numFmtId="4" fontId="0" fillId="0" borderId="0" xfId="1" applyNumberFormat="1" applyFont="1" applyFill="1"/>
    <xf numFmtId="4" fontId="37" fillId="0" borderId="10" xfId="1" applyNumberFormat="1" applyFont="1" applyBorder="1" applyAlignment="1" applyProtection="1">
      <alignment horizontal="center"/>
    </xf>
    <xf numFmtId="4" fontId="25" fillId="0" borderId="16" xfId="1" quotePrefix="1" applyNumberFormat="1" applyFont="1" applyFill="1" applyBorder="1" applyAlignment="1" applyProtection="1">
      <alignment horizontal="center"/>
    </xf>
    <xf numFmtId="4" fontId="26" fillId="0" borderId="16" xfId="1" applyNumberFormat="1" applyFont="1" applyBorder="1" applyAlignment="1" applyProtection="1">
      <alignment horizontal="center"/>
    </xf>
    <xf numFmtId="4" fontId="29" fillId="0" borderId="16" xfId="1" applyNumberFormat="1" applyFont="1" applyBorder="1" applyAlignment="1" applyProtection="1">
      <alignment horizontal="center"/>
    </xf>
    <xf numFmtId="4" fontId="29" fillId="0" borderId="10" xfId="1" applyNumberFormat="1" applyFont="1" applyBorder="1" applyAlignment="1" applyProtection="1">
      <alignment horizontal="center"/>
    </xf>
    <xf numFmtId="4" fontId="25" fillId="3" borderId="15" xfId="1" applyNumberFormat="1" applyFont="1" applyFill="1" applyBorder="1" applyAlignment="1" applyProtection="1">
      <alignment horizontal="center"/>
    </xf>
    <xf numFmtId="4" fontId="25" fillId="0" borderId="15" xfId="1" applyNumberFormat="1" applyFont="1" applyFill="1" applyBorder="1" applyAlignment="1" applyProtection="1">
      <alignment horizontal="center"/>
    </xf>
    <xf numFmtId="4" fontId="2" fillId="0" borderId="0" xfId="1" applyNumberFormat="1" applyFont="1"/>
    <xf numFmtId="4" fontId="38" fillId="0" borderId="0" xfId="1" applyNumberFormat="1" applyFont="1"/>
    <xf numFmtId="4" fontId="36" fillId="0" borderId="0" xfId="1" applyNumberFormat="1" applyFont="1" applyFill="1" applyBorder="1" applyAlignment="1">
      <alignment horizontal="center" vertical="center" wrapText="1"/>
    </xf>
    <xf numFmtId="4" fontId="10" fillId="0" borderId="0" xfId="1" applyNumberFormat="1" applyFont="1" applyFill="1" applyBorder="1" applyProtection="1"/>
    <xf numFmtId="4" fontId="10" fillId="0" borderId="0" xfId="1" applyNumberFormat="1" applyFont="1" applyFill="1" applyBorder="1"/>
    <xf numFmtId="4" fontId="39" fillId="0" borderId="0" xfId="1" applyNumberFormat="1" applyFont="1"/>
    <xf numFmtId="4" fontId="10" fillId="0" borderId="0" xfId="1" applyNumberFormat="1" applyFont="1" applyFill="1" applyBorder="1" applyAlignment="1" applyProtection="1">
      <alignment horizontal="center"/>
    </xf>
    <xf numFmtId="4" fontId="41" fillId="0" borderId="0" xfId="1" applyNumberFormat="1" applyFont="1"/>
    <xf numFmtId="4" fontId="42" fillId="0" borderId="0" xfId="1" applyNumberFormat="1" applyFont="1"/>
    <xf numFmtId="4" fontId="2" fillId="0" borderId="0" xfId="1" applyNumberFormat="1"/>
    <xf numFmtId="4" fontId="40" fillId="0" borderId="0" xfId="1" applyNumberFormat="1" applyFont="1" applyFill="1" applyAlignment="1">
      <alignment horizontal="justify" vertical="justify" wrapText="1"/>
    </xf>
    <xf numFmtId="4" fontId="39" fillId="0" borderId="0" xfId="1" applyNumberFormat="1" applyFont="1" applyAlignment="1">
      <alignment horizontal="justify" vertical="justify" wrapText="1"/>
    </xf>
    <xf numFmtId="4" fontId="3" fillId="0" borderId="0" xfId="1" applyNumberFormat="1" applyFont="1" applyAlignment="1">
      <alignment horizontal="center"/>
    </xf>
    <xf numFmtId="4" fontId="5" fillId="0" borderId="0" xfId="1" applyNumberFormat="1" applyFont="1" applyAlignment="1">
      <alignment horizontal="center"/>
    </xf>
    <xf numFmtId="4" fontId="10" fillId="0" borderId="4" xfId="1" applyNumberFormat="1" applyFont="1" applyFill="1" applyBorder="1" applyAlignment="1">
      <alignment horizontal="center" vertical="center" wrapText="1"/>
    </xf>
    <xf numFmtId="4" fontId="10" fillId="0" borderId="3" xfId="1" applyNumberFormat="1" applyFont="1" applyFill="1" applyBorder="1" applyAlignment="1">
      <alignment horizontal="center" vertical="center" wrapText="1"/>
    </xf>
    <xf numFmtId="4" fontId="10" fillId="0" borderId="5" xfId="1" applyNumberFormat="1" applyFont="1" applyFill="1" applyBorder="1" applyAlignment="1">
      <alignment horizontal="center" vertical="center" wrapText="1"/>
    </xf>
    <xf numFmtId="4" fontId="10" fillId="0" borderId="8" xfId="1" applyNumberFormat="1" applyFont="1" applyFill="1" applyBorder="1" applyAlignment="1">
      <alignment horizontal="center" vertical="center" wrapText="1"/>
    </xf>
    <xf numFmtId="4" fontId="10" fillId="0" borderId="0" xfId="1" applyNumberFormat="1" applyFont="1" applyFill="1" applyBorder="1" applyAlignment="1">
      <alignment horizontal="center" vertical="center" wrapText="1"/>
    </xf>
    <xf numFmtId="4" fontId="10" fillId="0" borderId="9" xfId="1" applyNumberFormat="1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center" vertical="center" wrapText="1"/>
    </xf>
    <xf numFmtId="4" fontId="10" fillId="0" borderId="12" xfId="1" applyNumberFormat="1" applyFont="1" applyFill="1" applyBorder="1" applyAlignment="1">
      <alignment horizontal="center" vertical="center" wrapText="1"/>
    </xf>
    <xf numFmtId="4" fontId="10" fillId="0" borderId="14" xfId="1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Fill="1" applyBorder="1" applyAlignment="1">
      <alignment horizontal="center"/>
    </xf>
    <xf numFmtId="43" fontId="45" fillId="0" borderId="0" xfId="0" applyNumberFormat="1" applyFont="1"/>
    <xf numFmtId="43" fontId="46" fillId="0" borderId="0" xfId="2" applyFont="1"/>
    <xf numFmtId="43" fontId="47" fillId="0" borderId="0" xfId="0" applyNumberFormat="1" applyFont="1"/>
    <xf numFmtId="0" fontId="48" fillId="0" borderId="0" xfId="0" applyFont="1"/>
    <xf numFmtId="4" fontId="45" fillId="0" borderId="0" xfId="0" applyNumberFormat="1" applyFont="1"/>
    <xf numFmtId="0" fontId="0" fillId="0" borderId="0" xfId="0" applyFill="1" applyBorder="1"/>
    <xf numFmtId="43" fontId="45" fillId="0" borderId="0" xfId="2" applyFont="1"/>
    <xf numFmtId="164" fontId="45" fillId="0" borderId="0" xfId="0" applyNumberFormat="1" applyFont="1"/>
    <xf numFmtId="165" fontId="49" fillId="7" borderId="38" xfId="4" applyNumberFormat="1" applyFont="1" applyFill="1" applyBorder="1" applyAlignment="1" applyProtection="1">
      <alignment horizontal="center" vertical="center" wrapText="1"/>
    </xf>
    <xf numFmtId="165" fontId="50" fillId="0" borderId="0" xfId="4" applyNumberFormat="1" applyFont="1" applyFill="1" applyBorder="1" applyAlignment="1" applyProtection="1">
      <alignment horizontal="center" vertical="center" wrapText="1"/>
    </xf>
    <xf numFmtId="165" fontId="52" fillId="8" borderId="38" xfId="4" applyNumberFormat="1" applyFont="1" applyFill="1" applyBorder="1" applyAlignment="1" applyProtection="1">
      <alignment horizontal="center" vertical="center" wrapText="1"/>
    </xf>
    <xf numFmtId="165" fontId="52" fillId="0" borderId="38" xfId="4" applyNumberFormat="1" applyFont="1" applyFill="1" applyBorder="1" applyAlignment="1" applyProtection="1">
      <alignment horizontal="center" vertical="center" wrapText="1"/>
    </xf>
    <xf numFmtId="165" fontId="52" fillId="9" borderId="38" xfId="4" applyNumberFormat="1" applyFont="1" applyFill="1" applyBorder="1" applyAlignment="1" applyProtection="1">
      <alignment horizontal="center" vertical="center" wrapText="1"/>
    </xf>
    <xf numFmtId="165" fontId="53" fillId="9" borderId="38" xfId="4" applyNumberFormat="1" applyFont="1" applyFill="1" applyBorder="1" applyAlignment="1" applyProtection="1">
      <alignment horizontal="center" vertical="center" wrapText="1"/>
    </xf>
    <xf numFmtId="165" fontId="53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165" fontId="49" fillId="7" borderId="38" xfId="4" applyNumberFormat="1" applyFont="1" applyFill="1" applyBorder="1" applyAlignment="1" applyProtection="1">
      <alignment horizontal="center" vertical="center" wrapText="1"/>
    </xf>
    <xf numFmtId="166" fontId="54" fillId="8" borderId="38" xfId="4" applyNumberFormat="1" applyFont="1" applyFill="1" applyBorder="1" applyAlignment="1" applyProtection="1">
      <alignment vertical="center"/>
    </xf>
    <xf numFmtId="166" fontId="55" fillId="0" borderId="38" xfId="4" applyNumberFormat="1" applyFont="1" applyFill="1" applyBorder="1" applyAlignment="1" applyProtection="1">
      <alignment vertical="center"/>
    </xf>
    <xf numFmtId="166" fontId="55" fillId="8" borderId="38" xfId="4" applyNumberFormat="1" applyFont="1" applyFill="1" applyBorder="1" applyAlignment="1" applyProtection="1">
      <alignment vertical="center"/>
    </xf>
    <xf numFmtId="166" fontId="51" fillId="0" borderId="38" xfId="4" applyNumberFormat="1" applyFont="1" applyFill="1" applyBorder="1" applyAlignment="1" applyProtection="1">
      <alignment vertical="center"/>
    </xf>
    <xf numFmtId="166" fontId="51" fillId="0" borderId="0" xfId="4" applyNumberFormat="1" applyFont="1" applyFill="1" applyBorder="1" applyAlignment="1" applyProtection="1">
      <alignment vertical="center"/>
    </xf>
    <xf numFmtId="166" fontId="56" fillId="0" borderId="38" xfId="4" applyNumberFormat="1" applyFont="1" applyFill="1" applyBorder="1" applyAlignment="1" applyProtection="1">
      <alignment vertical="center"/>
    </xf>
    <xf numFmtId="166" fontId="57" fillId="0" borderId="38" xfId="4" applyNumberFormat="1" applyFont="1" applyFill="1" applyBorder="1" applyAlignment="1" applyProtection="1">
      <alignment vertical="center"/>
    </xf>
    <xf numFmtId="166" fontId="54" fillId="0" borderId="38" xfId="4" applyNumberFormat="1" applyFont="1" applyFill="1" applyBorder="1" applyAlignment="1" applyProtection="1">
      <alignment vertical="center"/>
    </xf>
    <xf numFmtId="166" fontId="54" fillId="10" borderId="38" xfId="4" applyNumberFormat="1" applyFont="1" applyFill="1" applyBorder="1" applyAlignment="1" applyProtection="1">
      <alignment vertical="center"/>
    </xf>
    <xf numFmtId="166" fontId="54" fillId="9" borderId="38" xfId="4" applyNumberFormat="1" applyFont="1" applyFill="1" applyBorder="1" applyAlignment="1" applyProtection="1">
      <alignment vertical="center"/>
    </xf>
    <xf numFmtId="166" fontId="51" fillId="9" borderId="38" xfId="4" applyNumberFormat="1" applyFont="1" applyFill="1" applyBorder="1" applyAlignment="1" applyProtection="1">
      <alignment vertical="center"/>
    </xf>
    <xf numFmtId="165" fontId="58" fillId="0" borderId="0" xfId="4" applyNumberFormat="1" applyFont="1" applyFill="1" applyBorder="1"/>
    <xf numFmtId="166" fontId="59" fillId="0" borderId="0" xfId="4" applyNumberFormat="1" applyFont="1" applyFill="1" applyBorder="1" applyAlignment="1" applyProtection="1">
      <alignment vertical="center"/>
    </xf>
    <xf numFmtId="166" fontId="59" fillId="0" borderId="0" xfId="4" applyNumberFormat="1" applyFont="1" applyBorder="1" applyAlignment="1" applyProtection="1">
      <alignment vertical="center"/>
    </xf>
    <xf numFmtId="166" fontId="55" fillId="0" borderId="0" xfId="4" applyNumberFormat="1" applyFont="1" applyBorder="1" applyAlignment="1">
      <alignment vertical="center"/>
    </xf>
    <xf numFmtId="166" fontId="60" fillId="0" borderId="0" xfId="4" applyNumberFormat="1" applyFont="1" applyBorder="1" applyAlignment="1" applyProtection="1">
      <alignment vertical="center"/>
    </xf>
    <xf numFmtId="166" fontId="60" fillId="0" borderId="0" xfId="4" applyNumberFormat="1" applyFont="1" applyFill="1" applyBorder="1" applyAlignment="1" applyProtection="1">
      <alignment vertical="center"/>
    </xf>
    <xf numFmtId="166" fontId="6" fillId="9" borderId="0" xfId="4" applyNumberFormat="1" applyFont="1" applyFill="1" applyBorder="1" applyAlignment="1" applyProtection="1">
      <alignment vertical="center"/>
    </xf>
    <xf numFmtId="166" fontId="6" fillId="0" borderId="0" xfId="4" applyNumberFormat="1" applyFont="1" applyFill="1" applyBorder="1" applyAlignment="1" applyProtection="1">
      <alignment vertical="center"/>
    </xf>
    <xf numFmtId="165" fontId="58" fillId="0" borderId="0" xfId="4" applyNumberFormat="1" applyFont="1" applyBorder="1"/>
    <xf numFmtId="166" fontId="51" fillId="0" borderId="0" xfId="4" applyNumberFormat="1" applyFont="1" applyBorder="1" applyAlignment="1">
      <alignment vertical="center"/>
    </xf>
    <xf numFmtId="166" fontId="51" fillId="0" borderId="0" xfId="4" applyNumberFormat="1" applyFont="1" applyFill="1" applyBorder="1" applyAlignment="1">
      <alignment vertical="center"/>
    </xf>
    <xf numFmtId="165" fontId="49" fillId="7" borderId="38" xfId="4" applyNumberFormat="1" applyFont="1" applyFill="1" applyBorder="1" applyAlignment="1" applyProtection="1">
      <alignment horizontal="center" vertical="center"/>
    </xf>
    <xf numFmtId="166" fontId="61" fillId="9" borderId="0" xfId="4" applyNumberFormat="1" applyFont="1" applyFill="1" applyBorder="1" applyAlignment="1" applyProtection="1">
      <alignment vertical="center"/>
    </xf>
    <xf numFmtId="43" fontId="62" fillId="0" borderId="0" xfId="2" applyFont="1"/>
    <xf numFmtId="4" fontId="20" fillId="11" borderId="16" xfId="1" applyNumberFormat="1" applyFont="1" applyFill="1" applyBorder="1" applyAlignment="1">
      <alignment horizontal="center" vertical="center" wrapText="1"/>
    </xf>
    <xf numFmtId="4" fontId="20" fillId="11" borderId="17" xfId="1" applyNumberFormat="1" applyFont="1" applyFill="1" applyBorder="1" applyAlignment="1">
      <alignment horizontal="center" vertical="center" wrapText="1"/>
    </xf>
    <xf numFmtId="4" fontId="20" fillId="11" borderId="18" xfId="1" applyNumberFormat="1" applyFont="1" applyFill="1" applyBorder="1" applyAlignment="1">
      <alignment horizontal="center" vertical="center" wrapText="1"/>
    </xf>
    <xf numFmtId="4" fontId="20" fillId="11" borderId="19" xfId="1" applyNumberFormat="1" applyFont="1" applyFill="1" applyBorder="1" applyAlignment="1">
      <alignment horizontal="center" vertical="center" wrapText="1"/>
    </xf>
    <xf numFmtId="4" fontId="20" fillId="11" borderId="16" xfId="1" applyNumberFormat="1" applyFont="1" applyFill="1" applyBorder="1" applyAlignment="1">
      <alignment horizontal="centerContinuous"/>
    </xf>
    <xf numFmtId="4" fontId="20" fillId="11" borderId="20" xfId="1" applyNumberFormat="1" applyFont="1" applyFill="1" applyBorder="1" applyAlignment="1">
      <alignment horizontal="center" vertical="center" wrapText="1"/>
    </xf>
    <xf numFmtId="4" fontId="20" fillId="11" borderId="21" xfId="1" applyNumberFormat="1" applyFont="1" applyFill="1" applyBorder="1" applyAlignment="1">
      <alignment horizontal="center" vertical="center" wrapText="1"/>
    </xf>
    <xf numFmtId="4" fontId="22" fillId="11" borderId="10" xfId="1" applyNumberFormat="1" applyFont="1" applyFill="1" applyBorder="1" applyAlignment="1">
      <alignment horizontal="center" vertical="center" wrapText="1"/>
    </xf>
    <xf numFmtId="4" fontId="20" fillId="11" borderId="10" xfId="1" applyNumberFormat="1" applyFont="1" applyFill="1" applyBorder="1" applyAlignment="1">
      <alignment horizontal="center" vertical="center" wrapText="1"/>
    </xf>
    <xf numFmtId="4" fontId="20" fillId="11" borderId="9" xfId="1" applyNumberFormat="1" applyFont="1" applyFill="1" applyBorder="1" applyAlignment="1">
      <alignment horizontal="center"/>
    </xf>
    <xf numFmtId="4" fontId="20" fillId="11" borderId="22" xfId="1" applyNumberFormat="1" applyFont="1" applyFill="1" applyBorder="1" applyAlignment="1">
      <alignment horizontal="center" vertical="center" wrapText="1"/>
    </xf>
    <xf numFmtId="4" fontId="20" fillId="11" borderId="10" xfId="1" applyNumberFormat="1" applyFont="1" applyFill="1" applyBorder="1" applyAlignment="1">
      <alignment horizontal="center"/>
    </xf>
    <xf numFmtId="4" fontId="20" fillId="11" borderId="0" xfId="1" applyNumberFormat="1" applyFont="1" applyFill="1" applyBorder="1" applyAlignment="1">
      <alignment horizontal="center" vertical="center" wrapText="1"/>
    </xf>
    <xf numFmtId="4" fontId="22" fillId="11" borderId="0" xfId="1" applyNumberFormat="1" applyFont="1" applyFill="1" applyBorder="1" applyAlignment="1">
      <alignment horizontal="center" vertical="center" wrapText="1"/>
    </xf>
    <xf numFmtId="4" fontId="22" fillId="11" borderId="9" xfId="1" applyNumberFormat="1" applyFont="1" applyFill="1" applyBorder="1" applyAlignment="1">
      <alignment horizontal="center" vertical="center" wrapText="1"/>
    </xf>
    <xf numFmtId="4" fontId="22" fillId="11" borderId="8" xfId="1" applyNumberFormat="1" applyFont="1" applyFill="1" applyBorder="1" applyAlignment="1">
      <alignment horizontal="center" vertical="center" wrapText="1"/>
    </xf>
    <xf numFmtId="4" fontId="22" fillId="11" borderId="15" xfId="1" applyNumberFormat="1" applyFont="1" applyFill="1" applyBorder="1" applyAlignment="1">
      <alignment horizontal="center" vertical="center" wrapText="1"/>
    </xf>
    <xf numFmtId="4" fontId="20" fillId="11" borderId="15" xfId="1" applyNumberFormat="1" applyFont="1" applyFill="1" applyBorder="1" applyAlignment="1">
      <alignment horizontal="center" vertical="center" wrapText="1"/>
    </xf>
    <xf numFmtId="4" fontId="20" fillId="11" borderId="15" xfId="1" applyNumberFormat="1" applyFont="1" applyFill="1" applyBorder="1" applyAlignment="1">
      <alignment horizontal="center"/>
    </xf>
    <xf numFmtId="4" fontId="22" fillId="11" borderId="13" xfId="1" applyNumberFormat="1" applyFont="1" applyFill="1" applyBorder="1" applyAlignment="1">
      <alignment horizontal="center" vertical="center" wrapText="1"/>
    </xf>
    <xf numFmtId="4" fontId="20" fillId="11" borderId="12" xfId="1" applyNumberFormat="1" applyFont="1" applyFill="1" applyBorder="1" applyAlignment="1">
      <alignment horizontal="center" vertical="center" wrapText="1"/>
    </xf>
    <xf numFmtId="4" fontId="22" fillId="11" borderId="12" xfId="1" applyNumberFormat="1" applyFont="1" applyFill="1" applyBorder="1" applyAlignment="1">
      <alignment horizontal="center" vertical="center" wrapText="1"/>
    </xf>
    <xf numFmtId="4" fontId="22" fillId="11" borderId="14" xfId="1" applyNumberFormat="1" applyFont="1" applyFill="1" applyBorder="1" applyAlignment="1">
      <alignment horizontal="center" vertical="center" wrapText="1"/>
    </xf>
    <xf numFmtId="4" fontId="23" fillId="11" borderId="16" xfId="1" applyNumberFormat="1" applyFont="1" applyFill="1" applyBorder="1" applyAlignment="1">
      <alignment horizontal="center" vertical="center" wrapText="1"/>
    </xf>
    <xf numFmtId="4" fontId="23" fillId="11" borderId="10" xfId="1" applyNumberFormat="1" applyFont="1" applyFill="1" applyBorder="1" applyAlignment="1">
      <alignment horizontal="center" vertical="center" wrapText="1"/>
    </xf>
    <xf numFmtId="4" fontId="23" fillId="11" borderId="15" xfId="1" applyNumberFormat="1" applyFont="1" applyFill="1" applyBorder="1" applyAlignment="1">
      <alignment horizontal="center" vertical="center" wrapText="1"/>
    </xf>
    <xf numFmtId="4" fontId="25" fillId="11" borderId="16" xfId="1" applyNumberFormat="1" applyFont="1" applyFill="1" applyBorder="1" applyAlignment="1" applyProtection="1">
      <alignment horizontal="center"/>
    </xf>
    <xf numFmtId="4" fontId="25" fillId="11" borderId="22" xfId="1" applyNumberFormat="1" applyFont="1" applyFill="1" applyBorder="1" applyAlignment="1" applyProtection="1">
      <alignment horizontal="center"/>
    </xf>
    <xf numFmtId="4" fontId="10" fillId="11" borderId="10" xfId="1" applyNumberFormat="1" applyFont="1" applyFill="1" applyBorder="1" applyAlignment="1" applyProtection="1">
      <alignment horizontal="center"/>
    </xf>
    <xf numFmtId="4" fontId="25" fillId="11" borderId="14" xfId="1" applyNumberFormat="1" applyFont="1" applyFill="1" applyBorder="1" applyAlignment="1" applyProtection="1">
      <alignment horizontal="center"/>
    </xf>
    <xf numFmtId="4" fontId="25" fillId="11" borderId="15" xfId="1" applyNumberFormat="1" applyFont="1" applyFill="1" applyBorder="1" applyAlignment="1" applyProtection="1">
      <alignment horizontal="center"/>
    </xf>
    <xf numFmtId="4" fontId="25" fillId="11" borderId="16" xfId="1" applyNumberFormat="1" applyFont="1" applyFill="1" applyBorder="1" applyAlignment="1">
      <alignment horizontal="center"/>
    </xf>
    <xf numFmtId="4" fontId="25" fillId="11" borderId="10" xfId="1" applyNumberFormat="1" applyFont="1" applyFill="1" applyBorder="1" applyAlignment="1" applyProtection="1">
      <alignment horizontal="center"/>
    </xf>
    <xf numFmtId="4" fontId="25" fillId="11" borderId="0" xfId="1" applyNumberFormat="1" applyFont="1" applyFill="1" applyBorder="1" applyAlignment="1">
      <alignment horizontal="center"/>
    </xf>
    <xf numFmtId="4" fontId="25" fillId="11" borderId="16" xfId="1" applyNumberFormat="1" applyFont="1" applyFill="1" applyBorder="1"/>
    <xf numFmtId="4" fontId="25" fillId="11" borderId="10" xfId="1" quotePrefix="1" applyNumberFormat="1" applyFont="1" applyFill="1" applyBorder="1" applyProtection="1"/>
    <xf numFmtId="4" fontId="25" fillId="11" borderId="10" xfId="1" quotePrefix="1" applyNumberFormat="1" applyFont="1" applyFill="1" applyBorder="1" applyAlignment="1" applyProtection="1">
      <alignment horizontal="center"/>
    </xf>
    <xf numFmtId="4" fontId="33" fillId="11" borderId="10" xfId="1" applyNumberFormat="1" applyFont="1" applyFill="1" applyBorder="1" applyAlignment="1" applyProtection="1">
      <alignment horizontal="center"/>
    </xf>
    <xf numFmtId="4" fontId="25" fillId="11" borderId="22" xfId="1" applyNumberFormat="1" applyFont="1" applyFill="1" applyBorder="1"/>
    <xf numFmtId="4" fontId="25" fillId="11" borderId="8" xfId="1" applyNumberFormat="1" applyFont="1" applyFill="1" applyBorder="1" applyAlignment="1" applyProtection="1">
      <alignment horizontal="center"/>
    </xf>
    <xf numFmtId="4" fontId="29" fillId="11" borderId="10" xfId="1" applyNumberFormat="1" applyFont="1" applyFill="1" applyBorder="1" applyAlignment="1" applyProtection="1">
      <alignment horizontal="center"/>
    </xf>
    <xf numFmtId="4" fontId="25" fillId="11" borderId="16" xfId="1" quotePrefix="1" applyNumberFormat="1" applyFont="1" applyFill="1" applyBorder="1" applyAlignment="1" applyProtection="1">
      <alignment horizontal="center"/>
    </xf>
    <xf numFmtId="4" fontId="32" fillId="11" borderId="8" xfId="1" applyNumberFormat="1" applyFont="1" applyFill="1" applyBorder="1" applyAlignment="1" applyProtection="1">
      <alignment horizontal="center"/>
    </xf>
    <xf numFmtId="4" fontId="32" fillId="11" borderId="10" xfId="1" applyNumberFormat="1" applyFont="1" applyFill="1" applyBorder="1" applyAlignment="1" applyProtection="1">
      <alignment horizontal="center"/>
    </xf>
    <xf numFmtId="4" fontId="23" fillId="11" borderId="25" xfId="1" applyNumberFormat="1" applyFont="1" applyFill="1" applyBorder="1" applyAlignment="1">
      <alignment horizontal="center" vertical="center" wrapText="1"/>
    </xf>
    <xf numFmtId="4" fontId="36" fillId="11" borderId="27" xfId="1" applyNumberFormat="1" applyFont="1" applyFill="1" applyBorder="1" applyAlignment="1">
      <alignment horizontal="center" vertical="center" wrapText="1"/>
    </xf>
    <xf numFmtId="4" fontId="36" fillId="11" borderId="29" xfId="1" applyNumberFormat="1" applyFont="1" applyFill="1" applyBorder="1" applyAlignment="1">
      <alignment horizontal="center" vertical="center" wrapText="1"/>
    </xf>
    <xf numFmtId="4" fontId="36" fillId="11" borderId="31" xfId="1" applyNumberFormat="1" applyFont="1" applyFill="1" applyBorder="1" applyAlignment="1">
      <alignment horizontal="center" vertical="center" wrapText="1"/>
    </xf>
    <xf numFmtId="4" fontId="23" fillId="11" borderId="33" xfId="1" applyNumberFormat="1" applyFont="1" applyFill="1" applyBorder="1" applyAlignment="1">
      <alignment horizontal="center" vertical="center" wrapText="1"/>
    </xf>
    <xf numFmtId="4" fontId="36" fillId="11" borderId="35" xfId="1" applyNumberFormat="1" applyFont="1" applyFill="1" applyBorder="1" applyAlignment="1">
      <alignment horizontal="center" vertical="center" wrapText="1"/>
    </xf>
    <xf numFmtId="4" fontId="25" fillId="11" borderId="26" xfId="1" applyNumberFormat="1" applyFont="1" applyFill="1" applyBorder="1" applyAlignment="1" applyProtection="1">
      <alignment horizontal="center"/>
    </xf>
    <xf numFmtId="4" fontId="25" fillId="11" borderId="28" xfId="1" applyNumberFormat="1" applyFont="1" applyFill="1" applyBorder="1" applyAlignment="1" applyProtection="1">
      <alignment horizontal="center"/>
    </xf>
    <xf numFmtId="4" fontId="10" fillId="11" borderId="28" xfId="1" applyNumberFormat="1" applyFont="1" applyFill="1" applyBorder="1" applyAlignment="1" applyProtection="1">
      <alignment horizontal="center"/>
    </xf>
    <xf numFmtId="4" fontId="25" fillId="11" borderId="32" xfId="1" applyNumberFormat="1" applyFont="1" applyFill="1" applyBorder="1" applyAlignment="1" applyProtection="1">
      <alignment horizontal="center"/>
    </xf>
    <xf numFmtId="4" fontId="10" fillId="11" borderId="6" xfId="1" applyNumberFormat="1" applyFont="1" applyFill="1" applyBorder="1" applyAlignment="1" applyProtection="1">
      <alignment horizontal="center"/>
    </xf>
    <xf numFmtId="4" fontId="10" fillId="11" borderId="4" xfId="1" applyNumberFormat="1" applyFont="1" applyFill="1" applyBorder="1" applyAlignment="1" applyProtection="1">
      <alignment horizontal="center"/>
    </xf>
    <xf numFmtId="4" fontId="10" fillId="11" borderId="34" xfId="1" applyNumberFormat="1" applyFont="1" applyFill="1" applyBorder="1" applyAlignment="1" applyProtection="1">
      <alignment horizontal="center"/>
    </xf>
    <xf numFmtId="4" fontId="10" fillId="11" borderId="36" xfId="1" applyNumberFormat="1" applyFont="1" applyFill="1" applyBorder="1" applyProtection="1"/>
    <xf numFmtId="4" fontId="10" fillId="11" borderId="37" xfId="1" applyNumberFormat="1" applyFont="1" applyFill="1" applyBorder="1"/>
    <xf numFmtId="4" fontId="25" fillId="11" borderId="13" xfId="1" applyNumberFormat="1" applyFont="1" applyFill="1" applyBorder="1" applyAlignment="1" applyProtection="1">
      <alignment horizontal="center"/>
    </xf>
    <xf numFmtId="4" fontId="25" fillId="11" borderId="28" xfId="1" quotePrefix="1" applyNumberFormat="1" applyFont="1" applyFill="1" applyBorder="1" applyAlignment="1" applyProtection="1">
      <alignment horizontal="center"/>
    </xf>
    <xf numFmtId="4" fontId="25" fillId="11" borderId="30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_PPxAI2005" xfId="4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</xdr:rowOff>
    </xdr:from>
    <xdr:to>
      <xdr:col>1</xdr:col>
      <xdr:colOff>904875</xdr:colOff>
      <xdr:row>4</xdr:row>
      <xdr:rowOff>329046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"/>
          <a:ext cx="2676525" cy="2329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38100</xdr:colOff>
      <xdr:row>5</xdr:row>
      <xdr:rowOff>781050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4248150" cy="460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view="pageBreakPreview" topLeftCell="A16" zoomScale="40" zoomScaleSheetLayoutView="40" workbookViewId="0">
      <selection activeCell="A14" sqref="A14:A17"/>
    </sheetView>
  </sheetViews>
  <sheetFormatPr baseColWidth="10" defaultRowHeight="15"/>
  <cols>
    <col min="1" max="1" width="29" style="2" customWidth="1"/>
    <col min="2" max="2" width="38.5703125" style="2" customWidth="1"/>
    <col min="3" max="3" width="42.28515625" style="2" customWidth="1"/>
    <col min="4" max="4" width="33.85546875" style="2" customWidth="1"/>
    <col min="5" max="5" width="41.28515625" style="2" customWidth="1"/>
    <col min="6" max="6" width="37" style="2" customWidth="1"/>
    <col min="7" max="7" width="9.7109375" style="2" hidden="1" customWidth="1"/>
    <col min="8" max="8" width="44" style="2" customWidth="1"/>
    <col min="9" max="9" width="44.7109375" style="2" customWidth="1"/>
    <col min="10" max="10" width="31" style="2" hidden="1" customWidth="1"/>
    <col min="11" max="11" width="43.85546875" style="2" customWidth="1"/>
    <col min="12" max="12" width="33.7109375" style="2" hidden="1" customWidth="1"/>
    <col min="13" max="13" width="50.28515625" style="105" customWidth="1"/>
    <col min="14" max="14" width="0.140625" style="105" hidden="1" customWidth="1"/>
    <col min="15" max="15" width="1.42578125" style="105" hidden="1" customWidth="1"/>
    <col min="16" max="16" width="37.5703125" style="105" customWidth="1"/>
    <col min="17" max="17" width="39.7109375" style="105" customWidth="1"/>
    <col min="18" max="18" width="36.42578125" style="105" customWidth="1"/>
    <col min="19" max="16384" width="11.42578125" style="2"/>
  </cols>
  <sheetData>
    <row r="1" spans="1:18" ht="37.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ht="37.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37.5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30.75">
      <c r="A4" s="109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ht="30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</row>
    <row r="6" spans="1:18" ht="9.75" customHeight="1" thickTop="1">
      <c r="A6" s="5"/>
      <c r="B6" s="6"/>
      <c r="C6" s="7"/>
      <c r="D6" s="8"/>
      <c r="E6" s="9"/>
      <c r="F6" s="10"/>
      <c r="G6" s="10"/>
      <c r="H6" s="11"/>
      <c r="I6" s="12"/>
      <c r="J6" s="13"/>
      <c r="K6" s="10"/>
      <c r="L6" s="10"/>
      <c r="M6" s="10"/>
      <c r="N6" s="110" t="s">
        <v>4</v>
      </c>
      <c r="O6" s="111"/>
      <c r="P6" s="111"/>
      <c r="Q6" s="112"/>
      <c r="R6" s="14"/>
    </row>
    <row r="7" spans="1:18" ht="49.5" customHeight="1">
      <c r="A7" s="16"/>
      <c r="B7" s="17"/>
      <c r="C7" s="18" t="s">
        <v>5</v>
      </c>
      <c r="D7" s="15"/>
      <c r="E7" s="19"/>
      <c r="F7" s="20"/>
      <c r="G7" s="20"/>
      <c r="H7" s="21"/>
      <c r="I7" s="22"/>
      <c r="J7" s="23"/>
      <c r="K7" s="20"/>
      <c r="L7" s="20"/>
      <c r="M7" s="20"/>
      <c r="N7" s="113"/>
      <c r="O7" s="114"/>
      <c r="P7" s="114"/>
      <c r="Q7" s="115"/>
      <c r="R7" s="24" t="s">
        <v>6</v>
      </c>
    </row>
    <row r="8" spans="1:18" ht="97.5" customHeight="1">
      <c r="A8" s="25"/>
      <c r="B8" s="26"/>
      <c r="C8" s="27" t="s">
        <v>7</v>
      </c>
      <c r="D8" s="28"/>
      <c r="E8" s="29"/>
      <c r="F8" s="29"/>
      <c r="G8" s="30"/>
      <c r="H8" s="31"/>
      <c r="I8" s="31"/>
      <c r="J8" s="30"/>
      <c r="K8" s="32"/>
      <c r="L8" s="33"/>
      <c r="M8" s="34"/>
      <c r="N8" s="116"/>
      <c r="O8" s="117"/>
      <c r="P8" s="117"/>
      <c r="Q8" s="118"/>
      <c r="R8" s="35" t="s">
        <v>8</v>
      </c>
    </row>
    <row r="9" spans="1:18" ht="31.5" customHeight="1">
      <c r="A9" s="20"/>
      <c r="B9" s="21"/>
      <c r="C9" s="20"/>
      <c r="D9" s="20"/>
      <c r="E9" s="36"/>
      <c r="F9" s="36"/>
      <c r="G9" s="20"/>
      <c r="H9" s="36"/>
      <c r="I9" s="20"/>
      <c r="J9" s="20"/>
      <c r="K9" s="37"/>
      <c r="L9" s="38"/>
      <c r="M9" s="39"/>
      <c r="N9" s="38"/>
      <c r="O9" s="38"/>
      <c r="P9" s="40"/>
      <c r="Q9" s="38"/>
      <c r="R9" s="15"/>
    </row>
    <row r="10" spans="1:18" s="41" customFormat="1" ht="35.25" customHeight="1">
      <c r="A10" s="163" t="s">
        <v>9</v>
      </c>
      <c r="B10" s="164" t="s">
        <v>10</v>
      </c>
      <c r="C10" s="165"/>
      <c r="D10" s="166"/>
      <c r="E10" s="163" t="s">
        <v>11</v>
      </c>
      <c r="F10" s="164" t="s">
        <v>12</v>
      </c>
      <c r="G10" s="165"/>
      <c r="H10" s="165"/>
      <c r="I10" s="165"/>
      <c r="J10" s="163" t="s">
        <v>13</v>
      </c>
      <c r="K10" s="163" t="s">
        <v>14</v>
      </c>
      <c r="L10" s="167"/>
      <c r="M10" s="168" t="s">
        <v>15</v>
      </c>
      <c r="N10" s="163" t="s">
        <v>13</v>
      </c>
      <c r="O10" s="168" t="s">
        <v>16</v>
      </c>
      <c r="P10" s="163" t="s">
        <v>17</v>
      </c>
      <c r="Q10" s="169" t="s">
        <v>18</v>
      </c>
      <c r="R10" s="163" t="s">
        <v>19</v>
      </c>
    </row>
    <row r="11" spans="1:18" s="41" customFormat="1" ht="31.5" customHeight="1">
      <c r="A11" s="170"/>
      <c r="B11" s="163" t="s">
        <v>20</v>
      </c>
      <c r="C11" s="163" t="s">
        <v>21</v>
      </c>
      <c r="D11" s="163" t="s">
        <v>22</v>
      </c>
      <c r="E11" s="171"/>
      <c r="F11" s="163" t="s">
        <v>23</v>
      </c>
      <c r="G11" s="172"/>
      <c r="H11" s="173" t="s">
        <v>24</v>
      </c>
      <c r="I11" s="173" t="s">
        <v>25</v>
      </c>
      <c r="J11" s="171"/>
      <c r="K11" s="171"/>
      <c r="L11" s="174"/>
      <c r="M11" s="175"/>
      <c r="N11" s="170"/>
      <c r="O11" s="176"/>
      <c r="P11" s="170"/>
      <c r="Q11" s="177"/>
      <c r="R11" s="171"/>
    </row>
    <row r="12" spans="1:18" s="41" customFormat="1" ht="21.75" customHeight="1">
      <c r="A12" s="170"/>
      <c r="B12" s="171"/>
      <c r="C12" s="171"/>
      <c r="D12" s="170"/>
      <c r="E12" s="171"/>
      <c r="F12" s="171"/>
      <c r="G12" s="174"/>
      <c r="H12" s="178"/>
      <c r="I12" s="178"/>
      <c r="J12" s="171"/>
      <c r="K12" s="171"/>
      <c r="L12" s="174" t="s">
        <v>26</v>
      </c>
      <c r="M12" s="175"/>
      <c r="N12" s="170"/>
      <c r="O12" s="176"/>
      <c r="P12" s="170"/>
      <c r="Q12" s="177"/>
      <c r="R12" s="171"/>
    </row>
    <row r="13" spans="1:18" s="41" customFormat="1" ht="42.75" customHeight="1">
      <c r="A13" s="179"/>
      <c r="B13" s="180"/>
      <c r="C13" s="180"/>
      <c r="D13" s="179"/>
      <c r="E13" s="180"/>
      <c r="F13" s="180"/>
      <c r="G13" s="181"/>
      <c r="H13" s="182"/>
      <c r="I13" s="182"/>
      <c r="J13" s="180"/>
      <c r="K13" s="180"/>
      <c r="L13" s="181"/>
      <c r="M13" s="183"/>
      <c r="N13" s="179"/>
      <c r="O13" s="184"/>
      <c r="P13" s="179"/>
      <c r="Q13" s="185"/>
      <c r="R13" s="180"/>
    </row>
    <row r="14" spans="1:18" ht="27.75" customHeight="1">
      <c r="A14" s="186" t="s">
        <v>27</v>
      </c>
      <c r="B14" s="42"/>
      <c r="C14" s="43"/>
      <c r="D14" s="43"/>
      <c r="E14" s="194"/>
      <c r="F14" s="43"/>
      <c r="G14" s="43"/>
      <c r="H14" s="43"/>
      <c r="I14" s="43"/>
      <c r="J14" s="44"/>
      <c r="K14" s="197"/>
      <c r="L14" s="45"/>
      <c r="M14" s="43"/>
      <c r="N14" s="44"/>
      <c r="O14" s="44"/>
      <c r="P14" s="43"/>
      <c r="Q14" s="201"/>
      <c r="R14" s="197"/>
    </row>
    <row r="15" spans="1:18" ht="27">
      <c r="A15" s="187"/>
      <c r="B15" s="46"/>
      <c r="C15" s="46"/>
      <c r="D15" s="46"/>
      <c r="E15" s="195"/>
      <c r="F15" s="47"/>
      <c r="G15" s="47"/>
      <c r="H15" s="48"/>
      <c r="I15" s="49"/>
      <c r="J15" s="50"/>
      <c r="K15" s="198"/>
      <c r="L15" s="51"/>
      <c r="M15" s="52"/>
      <c r="N15" s="53"/>
      <c r="O15" s="50"/>
      <c r="P15" s="54"/>
      <c r="Q15" s="198"/>
      <c r="R15" s="198"/>
    </row>
    <row r="16" spans="1:18" ht="27.75">
      <c r="A16" s="187"/>
      <c r="B16" s="55">
        <v>506430926</v>
      </c>
      <c r="C16" s="55">
        <v>44849358.649999999</v>
      </c>
      <c r="D16" s="55">
        <v>31519283.510000002</v>
      </c>
      <c r="E16" s="195">
        <f>+B16+C16-D16</f>
        <v>519761001.13999999</v>
      </c>
      <c r="F16" s="55">
        <v>15914135</v>
      </c>
      <c r="G16" s="56"/>
      <c r="H16" s="55">
        <f>+I16-F16</f>
        <v>5438141.0899999999</v>
      </c>
      <c r="I16" s="55">
        <f>15914135+5351958.08+86183.01</f>
        <v>21352276.09</v>
      </c>
      <c r="J16" s="57">
        <v>0</v>
      </c>
      <c r="K16" s="195">
        <f>E16+I16</f>
        <v>541113277.23000002</v>
      </c>
      <c r="L16" s="56">
        <v>0</v>
      </c>
      <c r="M16" s="55">
        <v>541021487.41999996</v>
      </c>
      <c r="N16" s="57">
        <f>+J16</f>
        <v>0</v>
      </c>
      <c r="O16" s="57">
        <f>+M16+N16+L16</f>
        <v>541021487.41999996</v>
      </c>
      <c r="P16" s="55">
        <v>91789.81</v>
      </c>
      <c r="Q16" s="202">
        <f>+M16+P16+L16</f>
        <v>541113277.2299999</v>
      </c>
      <c r="R16" s="191">
        <f>+K16-Q16</f>
        <v>0</v>
      </c>
    </row>
    <row r="17" spans="1:18" ht="50.25" customHeight="1">
      <c r="A17" s="188"/>
      <c r="B17" s="58"/>
      <c r="C17" s="55"/>
      <c r="D17" s="55"/>
      <c r="E17" s="196"/>
      <c r="F17" s="59"/>
      <c r="G17" s="59"/>
      <c r="H17" s="60"/>
      <c r="I17" s="59"/>
      <c r="J17" s="57"/>
      <c r="K17" s="195"/>
      <c r="L17" s="55"/>
      <c r="M17" s="61"/>
      <c r="N17" s="62"/>
      <c r="O17" s="62"/>
      <c r="P17" s="55"/>
      <c r="Q17" s="202"/>
      <c r="R17" s="203"/>
    </row>
    <row r="18" spans="1:18" ht="64.5" customHeight="1">
      <c r="A18" s="186" t="s">
        <v>28</v>
      </c>
      <c r="B18" s="63"/>
      <c r="C18" s="63"/>
      <c r="D18" s="63"/>
      <c r="E18" s="189"/>
      <c r="F18" s="64"/>
      <c r="G18" s="64"/>
      <c r="H18" s="65"/>
      <c r="I18" s="64"/>
      <c r="J18" s="66"/>
      <c r="K18" s="189"/>
      <c r="L18" s="63"/>
      <c r="M18" s="64"/>
      <c r="N18" s="66"/>
      <c r="O18" s="66"/>
      <c r="P18" s="63"/>
      <c r="Q18" s="190"/>
      <c r="R18" s="204"/>
    </row>
    <row r="19" spans="1:18" ht="28.5" customHeight="1">
      <c r="A19" s="187"/>
      <c r="B19" s="55"/>
      <c r="C19" s="67"/>
      <c r="D19" s="67"/>
      <c r="E19" s="195"/>
      <c r="F19" s="68"/>
      <c r="G19" s="67"/>
      <c r="H19" s="69"/>
      <c r="I19" s="68"/>
      <c r="J19" s="57"/>
      <c r="K19" s="199"/>
      <c r="L19" s="55"/>
      <c r="M19" s="70"/>
      <c r="N19" s="57"/>
      <c r="O19" s="57"/>
      <c r="P19" s="67"/>
      <c r="Q19" s="202"/>
      <c r="R19" s="195"/>
    </row>
    <row r="20" spans="1:18" ht="27.75">
      <c r="A20" s="187"/>
      <c r="B20" s="55">
        <v>191329398</v>
      </c>
      <c r="C20" s="55">
        <v>272131964.31999999</v>
      </c>
      <c r="D20" s="55">
        <v>189887550.28</v>
      </c>
      <c r="E20" s="195">
        <f>+B20+C20-D20</f>
        <v>273573812.03999996</v>
      </c>
      <c r="F20" s="55">
        <v>168793333</v>
      </c>
      <c r="G20" s="71"/>
      <c r="H20" s="55">
        <f>+I20-F20</f>
        <v>4043965.650000006</v>
      </c>
      <c r="I20" s="55">
        <f>168793333+3358481.37+685484.28</f>
        <v>172837298.65000001</v>
      </c>
      <c r="J20" s="57">
        <v>0</v>
      </c>
      <c r="K20" s="195">
        <f>E20+I20</f>
        <v>446411110.68999994</v>
      </c>
      <c r="L20" s="71"/>
      <c r="M20" s="55">
        <f>445896171.63</f>
        <v>445896171.63</v>
      </c>
      <c r="N20" s="57">
        <f>+J20</f>
        <v>0</v>
      </c>
      <c r="O20" s="57">
        <f>+M20+N20+L20</f>
        <v>445896171.63</v>
      </c>
      <c r="P20" s="55">
        <v>68096745.459999993</v>
      </c>
      <c r="Q20" s="202">
        <f>+M20+P20+L20</f>
        <v>513992917.08999997</v>
      </c>
      <c r="R20" s="191">
        <f>+K20-Q20</f>
        <v>-67581806.400000036</v>
      </c>
    </row>
    <row r="21" spans="1:18" ht="47.25" customHeight="1">
      <c r="A21" s="188"/>
      <c r="B21" s="55"/>
      <c r="C21" s="55"/>
      <c r="D21" s="55"/>
      <c r="E21" s="195"/>
      <c r="F21" s="55"/>
      <c r="G21" s="59"/>
      <c r="H21" s="72"/>
      <c r="I21" s="55"/>
      <c r="J21" s="73"/>
      <c r="K21" s="200"/>
      <c r="L21" s="74"/>
      <c r="M21" s="75"/>
      <c r="N21" s="73"/>
      <c r="O21" s="73"/>
      <c r="P21" s="76"/>
      <c r="Q21" s="205"/>
      <c r="R21" s="195"/>
    </row>
    <row r="22" spans="1:18" ht="34.5" customHeight="1">
      <c r="A22" s="186" t="s">
        <v>29</v>
      </c>
      <c r="B22" s="63"/>
      <c r="C22" s="63"/>
      <c r="D22" s="63"/>
      <c r="E22" s="189"/>
      <c r="F22" s="77"/>
      <c r="G22" s="64"/>
      <c r="H22" s="78"/>
      <c r="I22" s="77"/>
      <c r="J22" s="66"/>
      <c r="K22" s="189"/>
      <c r="L22" s="55"/>
      <c r="M22" s="55"/>
      <c r="N22" s="66"/>
      <c r="O22" s="66"/>
      <c r="P22" s="63"/>
      <c r="Q22" s="190"/>
      <c r="R22" s="204"/>
    </row>
    <row r="23" spans="1:18" ht="27">
      <c r="A23" s="187"/>
      <c r="B23" s="55"/>
      <c r="C23" s="67"/>
      <c r="D23" s="67"/>
      <c r="E23" s="195"/>
      <c r="F23" s="79"/>
      <c r="G23" s="67"/>
      <c r="H23" s="80"/>
      <c r="I23" s="79"/>
      <c r="J23" s="57"/>
      <c r="K23" s="199"/>
      <c r="L23" s="55"/>
      <c r="M23" s="81"/>
      <c r="N23" s="57"/>
      <c r="O23" s="57"/>
      <c r="P23" s="55"/>
      <c r="Q23" s="202"/>
      <c r="R23" s="195"/>
    </row>
    <row r="24" spans="1:18" ht="27.75">
      <c r="A24" s="187"/>
      <c r="B24" s="55">
        <v>13905000</v>
      </c>
      <c r="C24" s="55">
        <v>340480.56</v>
      </c>
      <c r="D24" s="55">
        <v>912957.03</v>
      </c>
      <c r="E24" s="195">
        <f>+B24+C24-D24</f>
        <v>13332523.530000001</v>
      </c>
      <c r="F24" s="55">
        <v>79069419</v>
      </c>
      <c r="G24" s="71"/>
      <c r="H24" s="55">
        <f>+I24-F24</f>
        <v>24914849.180000007</v>
      </c>
      <c r="I24" s="55">
        <f>79069419+24914849.18</f>
        <v>103984268.18000001</v>
      </c>
      <c r="J24" s="57">
        <v>0</v>
      </c>
      <c r="K24" s="195">
        <f>E24+I24</f>
        <v>117316791.71000001</v>
      </c>
      <c r="L24" s="71"/>
      <c r="M24" s="55">
        <v>114672013.28000002</v>
      </c>
      <c r="N24" s="57">
        <f>+J24</f>
        <v>0</v>
      </c>
      <c r="O24" s="57">
        <f>+M24+N24+L24</f>
        <v>114672013.28000002</v>
      </c>
      <c r="P24" s="55">
        <v>3330262.71</v>
      </c>
      <c r="Q24" s="202">
        <f>+M24+P24+L24</f>
        <v>118002275.99000001</v>
      </c>
      <c r="R24" s="191">
        <f>+K24-Q24</f>
        <v>-685484.28000000119</v>
      </c>
    </row>
    <row r="25" spans="1:18" ht="53.25" customHeight="1">
      <c r="A25" s="188"/>
      <c r="B25" s="55"/>
      <c r="C25" s="55"/>
      <c r="D25" s="55"/>
      <c r="E25" s="195"/>
      <c r="F25" s="55"/>
      <c r="G25" s="59"/>
      <c r="H25" s="81"/>
      <c r="I25" s="82"/>
      <c r="J25" s="57"/>
      <c r="K25" s="195"/>
      <c r="L25" s="55"/>
      <c r="M25" s="81"/>
      <c r="N25" s="57"/>
      <c r="O25" s="57"/>
      <c r="P25" s="55"/>
      <c r="Q25" s="202"/>
      <c r="R25" s="206"/>
    </row>
    <row r="26" spans="1:18" ht="27">
      <c r="A26" s="186" t="s">
        <v>30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90"/>
      <c r="R26" s="189"/>
    </row>
    <row r="27" spans="1:18" ht="27.75">
      <c r="A27" s="187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 ht="27.75">
      <c r="A28" s="187"/>
      <c r="B28" s="191">
        <f>+B16+B20+B24</f>
        <v>711665324</v>
      </c>
      <c r="C28" s="191">
        <f>+C16+C20+C24</f>
        <v>317321803.52999997</v>
      </c>
      <c r="D28" s="191">
        <f>+D16+D20+D24</f>
        <v>222319790.81999999</v>
      </c>
      <c r="E28" s="191">
        <f>+E16+E20+E24</f>
        <v>806667336.70999992</v>
      </c>
      <c r="F28" s="191">
        <f>+F16+F20+F24</f>
        <v>263776887</v>
      </c>
      <c r="G28" s="191" t="e">
        <f>+#REF!+G20+G16+G24</f>
        <v>#REF!</v>
      </c>
      <c r="H28" s="191">
        <f>+H16+H20+H24</f>
        <v>34396955.920000017</v>
      </c>
      <c r="I28" s="191">
        <f>+I16+I20+I24</f>
        <v>298173842.92000002</v>
      </c>
      <c r="J28" s="191" t="e">
        <f>+#REF!+J20+J16+J24</f>
        <v>#REF!</v>
      </c>
      <c r="K28" s="191">
        <f>+K16+K20+K24</f>
        <v>1104841179.6299999</v>
      </c>
      <c r="L28" s="191">
        <f>+L16+L20+L24</f>
        <v>0</v>
      </c>
      <c r="M28" s="191">
        <f>+M16+M20+M24</f>
        <v>1101589672.3299999</v>
      </c>
      <c r="N28" s="191" t="e">
        <f>+#REF!+N20+N16+N24</f>
        <v>#REF!</v>
      </c>
      <c r="O28" s="191" t="e">
        <f>+#REF!+O20+O16+O24</f>
        <v>#REF!</v>
      </c>
      <c r="P28" s="191">
        <f>+P16+P20+P24</f>
        <v>71518797.979999989</v>
      </c>
      <c r="Q28" s="191">
        <f>+Q16+Q20+Q24</f>
        <v>1173108470.3099999</v>
      </c>
      <c r="R28" s="191">
        <f>+R16+R20+R24</f>
        <v>-68267290.680000037</v>
      </c>
    </row>
    <row r="29" spans="1:18" ht="39.75" customHeight="1">
      <c r="A29" s="188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3"/>
    </row>
    <row r="30" spans="1:18" s="88" customFormat="1" ht="47.25" customHeight="1">
      <c r="A30" s="83"/>
      <c r="B30" s="84"/>
      <c r="C30" s="84"/>
      <c r="D30" s="84"/>
      <c r="E30" s="84"/>
      <c r="F30" s="84"/>
      <c r="G30" s="84"/>
      <c r="H30" s="85"/>
      <c r="I30" s="85"/>
      <c r="J30" s="84"/>
      <c r="K30" s="84"/>
      <c r="L30" s="84"/>
      <c r="M30" s="86"/>
      <c r="N30" s="84"/>
      <c r="O30" s="84"/>
      <c r="P30" s="84"/>
      <c r="Q30" s="84"/>
      <c r="R30" s="87"/>
    </row>
    <row r="31" spans="1:18" ht="17.100000000000001" customHeight="1">
      <c r="A31" s="207" t="s">
        <v>31</v>
      </c>
      <c r="B31" s="64"/>
      <c r="C31" s="64"/>
      <c r="D31" s="64"/>
      <c r="E31" s="189"/>
      <c r="F31" s="64"/>
      <c r="G31" s="64"/>
      <c r="H31" s="64"/>
      <c r="I31" s="63"/>
      <c r="J31" s="64"/>
      <c r="K31" s="189"/>
      <c r="L31" s="63"/>
      <c r="M31" s="64"/>
      <c r="N31" s="66"/>
      <c r="O31" s="66"/>
      <c r="P31" s="63"/>
      <c r="Q31" s="190"/>
      <c r="R31" s="213"/>
    </row>
    <row r="32" spans="1:18" ht="27.75">
      <c r="A32" s="208"/>
      <c r="B32" s="81"/>
      <c r="C32" s="70"/>
      <c r="D32" s="81"/>
      <c r="E32" s="195"/>
      <c r="F32" s="89"/>
      <c r="G32" s="81"/>
      <c r="H32" s="70"/>
      <c r="I32" s="76"/>
      <c r="J32" s="81"/>
      <c r="K32" s="195"/>
      <c r="L32" s="67"/>
      <c r="M32" s="81"/>
      <c r="N32" s="57"/>
      <c r="O32" s="57"/>
      <c r="P32" s="55"/>
      <c r="Q32" s="202"/>
      <c r="R32" s="223"/>
    </row>
    <row r="33" spans="1:18" ht="27.75">
      <c r="A33" s="208"/>
      <c r="B33" s="55">
        <v>0</v>
      </c>
      <c r="C33" s="55">
        <v>0</v>
      </c>
      <c r="D33" s="55">
        <v>0</v>
      </c>
      <c r="E33" s="195">
        <f>+B33+C33-D33</f>
        <v>0</v>
      </c>
      <c r="F33" s="55">
        <v>0</v>
      </c>
      <c r="G33" s="71"/>
      <c r="H33" s="55">
        <f>+I33-F33</f>
        <v>0</v>
      </c>
      <c r="I33" s="55">
        <v>0</v>
      </c>
      <c r="J33" s="57">
        <v>0</v>
      </c>
      <c r="K33" s="195">
        <f>E33+I33</f>
        <v>0</v>
      </c>
      <c r="L33" s="71">
        <v>0</v>
      </c>
      <c r="M33" s="55"/>
      <c r="N33" s="57">
        <f>+J33</f>
        <v>0</v>
      </c>
      <c r="O33" s="57">
        <f>+M33+N33+L33</f>
        <v>0</v>
      </c>
      <c r="P33" s="55">
        <v>0</v>
      </c>
      <c r="Q33" s="202">
        <f>+M33+P33+L33</f>
        <v>0</v>
      </c>
      <c r="R33" s="215">
        <f>+K33-Q33</f>
        <v>0</v>
      </c>
    </row>
    <row r="34" spans="1:18" ht="21.75" customHeight="1">
      <c r="A34" s="209"/>
      <c r="B34" s="81"/>
      <c r="C34" s="81"/>
      <c r="D34" s="81"/>
      <c r="E34" s="195"/>
      <c r="F34" s="81"/>
      <c r="G34" s="81"/>
      <c r="H34" s="81"/>
      <c r="I34" s="81"/>
      <c r="J34" s="57"/>
      <c r="K34" s="195"/>
      <c r="L34" s="55"/>
      <c r="M34" s="81"/>
      <c r="N34" s="57"/>
      <c r="O34" s="57"/>
      <c r="P34" s="55"/>
      <c r="Q34" s="202"/>
      <c r="R34" s="214"/>
    </row>
    <row r="35" spans="1:18" ht="29.25" customHeight="1">
      <c r="A35" s="207" t="s">
        <v>32</v>
      </c>
      <c r="B35" s="64"/>
      <c r="C35" s="90"/>
      <c r="D35" s="90"/>
      <c r="E35" s="189"/>
      <c r="F35" s="91"/>
      <c r="G35" s="63"/>
      <c r="H35" s="92"/>
      <c r="I35" s="91"/>
      <c r="J35" s="66"/>
      <c r="K35" s="189"/>
      <c r="L35" s="90"/>
      <c r="M35" s="64"/>
      <c r="N35" s="66"/>
      <c r="O35" s="66"/>
      <c r="P35" s="63"/>
      <c r="Q35" s="190"/>
      <c r="R35" s="213"/>
    </row>
    <row r="36" spans="1:18" ht="60.75" customHeight="1">
      <c r="A36" s="208"/>
      <c r="B36" s="55">
        <v>0</v>
      </c>
      <c r="C36" s="55">
        <v>0</v>
      </c>
      <c r="D36" s="55">
        <v>0</v>
      </c>
      <c r="E36" s="195">
        <f>+B36+C36-D36</f>
        <v>0</v>
      </c>
      <c r="F36" s="55">
        <v>7533568</v>
      </c>
      <c r="G36" s="71"/>
      <c r="H36" s="55">
        <f>+I36-F36</f>
        <v>0</v>
      </c>
      <c r="I36" s="55">
        <v>7533568</v>
      </c>
      <c r="J36" s="57">
        <v>0</v>
      </c>
      <c r="K36" s="195">
        <f>E36+I36</f>
        <v>7533568</v>
      </c>
      <c r="L36" s="71">
        <v>0</v>
      </c>
      <c r="M36" s="55">
        <v>7520819.4700000007</v>
      </c>
      <c r="N36" s="57">
        <f>+J36</f>
        <v>0</v>
      </c>
      <c r="O36" s="57">
        <f>+M36+N36+L36</f>
        <v>7520819.4700000007</v>
      </c>
      <c r="P36" s="55">
        <v>12748.53</v>
      </c>
      <c r="Q36" s="202">
        <f>+M36+P36+L36</f>
        <v>7533568.0000000009</v>
      </c>
      <c r="R36" s="215">
        <f>+K36-Q36</f>
        <v>0</v>
      </c>
    </row>
    <row r="37" spans="1:18" ht="60.75" customHeight="1">
      <c r="A37" s="209"/>
      <c r="B37" s="75"/>
      <c r="C37" s="75"/>
      <c r="D37" s="75"/>
      <c r="E37" s="193"/>
      <c r="F37" s="93">
        <f>+F35+F32+F23+F19</f>
        <v>0</v>
      </c>
      <c r="G37" s="59"/>
      <c r="H37" s="75"/>
      <c r="I37" s="93"/>
      <c r="J37" s="94"/>
      <c r="K37" s="193"/>
      <c r="L37" s="95"/>
      <c r="M37" s="75"/>
      <c r="N37" s="94"/>
      <c r="O37" s="94"/>
      <c r="P37" s="75"/>
      <c r="Q37" s="222"/>
      <c r="R37" s="224"/>
    </row>
    <row r="38" spans="1:18" ht="17.100000000000001" customHeight="1">
      <c r="A38" s="207" t="s">
        <v>33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90"/>
      <c r="R38" s="213"/>
    </row>
    <row r="39" spans="1:18" s="96" customFormat="1" ht="27">
      <c r="A39" s="208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214"/>
    </row>
    <row r="40" spans="1:18" s="97" customFormat="1" ht="27.75">
      <c r="A40" s="208"/>
      <c r="B40" s="191">
        <f>+B33+B36</f>
        <v>0</v>
      </c>
      <c r="C40" s="191">
        <f>+C36+C33</f>
        <v>0</v>
      </c>
      <c r="D40" s="191">
        <f>+D36+D33</f>
        <v>0</v>
      </c>
      <c r="E40" s="191">
        <f>+E36+E33</f>
        <v>0</v>
      </c>
      <c r="F40" s="191">
        <f>+F36+F33</f>
        <v>7533568</v>
      </c>
      <c r="G40" s="191"/>
      <c r="H40" s="195">
        <f>+H36+H33</f>
        <v>0</v>
      </c>
      <c r="I40" s="191">
        <f>+I36+I33</f>
        <v>7533568</v>
      </c>
      <c r="J40" s="191">
        <f>+J36+J33</f>
        <v>0</v>
      </c>
      <c r="K40" s="191">
        <f>+E40+I40</f>
        <v>7533568</v>
      </c>
      <c r="L40" s="191">
        <f t="shared" ref="L40:R40" si="0">+L36+L33</f>
        <v>0</v>
      </c>
      <c r="M40" s="191">
        <f t="shared" si="0"/>
        <v>7520819.4700000007</v>
      </c>
      <c r="N40" s="191">
        <f t="shared" si="0"/>
        <v>0</v>
      </c>
      <c r="O40" s="191">
        <f t="shared" si="0"/>
        <v>7520819.4700000007</v>
      </c>
      <c r="P40" s="191">
        <f t="shared" si="0"/>
        <v>12748.53</v>
      </c>
      <c r="Q40" s="191">
        <f>+Q36+Q33</f>
        <v>7533568.0000000009</v>
      </c>
      <c r="R40" s="215">
        <f t="shared" si="0"/>
        <v>0</v>
      </c>
    </row>
    <row r="41" spans="1:18" s="96" customFormat="1" ht="17.100000000000001" customHeight="1" thickBot="1">
      <c r="A41" s="210"/>
      <c r="B41" s="195"/>
      <c r="C41" s="195"/>
      <c r="D41" s="195"/>
      <c r="E41" s="195"/>
      <c r="F41" s="195"/>
      <c r="G41" s="195"/>
      <c r="H41" s="195"/>
      <c r="I41" s="195"/>
      <c r="J41" s="216"/>
      <c r="K41" s="195"/>
      <c r="L41" s="195"/>
      <c r="M41" s="195"/>
      <c r="N41" s="195"/>
      <c r="O41" s="195"/>
      <c r="P41" s="195"/>
      <c r="Q41" s="202"/>
      <c r="R41" s="214"/>
    </row>
    <row r="42" spans="1:18" ht="17.100000000000001" customHeight="1" thickTop="1">
      <c r="A42" s="211" t="s">
        <v>34</v>
      </c>
      <c r="B42" s="217"/>
      <c r="C42" s="217"/>
      <c r="D42" s="217"/>
      <c r="E42" s="217"/>
      <c r="F42" s="217"/>
      <c r="G42" s="217"/>
      <c r="H42" s="217"/>
      <c r="I42" s="217"/>
      <c r="J42" s="199"/>
      <c r="K42" s="217"/>
      <c r="L42" s="217"/>
      <c r="M42" s="217"/>
      <c r="N42" s="217"/>
      <c r="O42" s="217"/>
      <c r="P42" s="217"/>
      <c r="Q42" s="218"/>
      <c r="R42" s="219"/>
    </row>
    <row r="43" spans="1:18" ht="27.75">
      <c r="A43" s="208"/>
      <c r="B43" s="191">
        <f>+B40+B28</f>
        <v>711665324</v>
      </c>
      <c r="C43" s="191">
        <f>+C40+C28</f>
        <v>317321803.52999997</v>
      </c>
      <c r="D43" s="191">
        <f>+D40+D28</f>
        <v>222319790.81999999</v>
      </c>
      <c r="E43" s="191">
        <f>+E40+E28</f>
        <v>806667336.70999992</v>
      </c>
      <c r="F43" s="191">
        <f>+F40+F28</f>
        <v>271310455</v>
      </c>
      <c r="G43" s="191"/>
      <c r="H43" s="195">
        <f t="shared" ref="H43:R43" si="1">+H40+H28</f>
        <v>34396955.920000017</v>
      </c>
      <c r="I43" s="191">
        <f t="shared" si="1"/>
        <v>305707410.92000002</v>
      </c>
      <c r="J43" s="191" t="e">
        <f t="shared" si="1"/>
        <v>#REF!</v>
      </c>
      <c r="K43" s="191">
        <f t="shared" si="1"/>
        <v>1112374747.6299999</v>
      </c>
      <c r="L43" s="191">
        <f t="shared" si="1"/>
        <v>0</v>
      </c>
      <c r="M43" s="191">
        <f t="shared" si="1"/>
        <v>1109110491.8</v>
      </c>
      <c r="N43" s="191" t="e">
        <f t="shared" si="1"/>
        <v>#REF!</v>
      </c>
      <c r="O43" s="191" t="e">
        <f t="shared" si="1"/>
        <v>#REF!</v>
      </c>
      <c r="P43" s="191">
        <f t="shared" si="1"/>
        <v>71531546.50999999</v>
      </c>
      <c r="Q43" s="191">
        <f t="shared" si="1"/>
        <v>1180642038.3099999</v>
      </c>
      <c r="R43" s="215">
        <f t="shared" si="1"/>
        <v>-68267290.680000037</v>
      </c>
    </row>
    <row r="44" spans="1:18" ht="34.5" customHeight="1" thickBot="1">
      <c r="A44" s="212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1"/>
    </row>
    <row r="45" spans="1:18" s="88" customFormat="1" ht="17.100000000000001" customHeight="1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100"/>
    </row>
    <row r="46" spans="1:18" s="88" customFormat="1" ht="43.5" customHeight="1">
      <c r="A46" s="101" t="s">
        <v>35</v>
      </c>
      <c r="B46" s="99"/>
      <c r="C46" s="99"/>
      <c r="D46" s="99"/>
      <c r="E46" s="99"/>
      <c r="F46" s="99"/>
      <c r="G46" s="99"/>
      <c r="H46" s="102"/>
      <c r="I46" s="102"/>
      <c r="J46" s="99"/>
      <c r="K46" s="99"/>
      <c r="L46" s="99"/>
      <c r="M46" s="99"/>
      <c r="N46" s="99"/>
      <c r="O46" s="99"/>
      <c r="P46" s="99"/>
      <c r="Q46" s="99"/>
      <c r="R46" s="100"/>
    </row>
    <row r="47" spans="1:18" s="88" customFormat="1" ht="43.5" customHeight="1">
      <c r="A47" s="101" t="s">
        <v>36</v>
      </c>
      <c r="B47" s="99"/>
      <c r="C47" s="99"/>
      <c r="D47" s="99"/>
      <c r="E47" s="99"/>
      <c r="F47" s="99"/>
      <c r="G47" s="99"/>
      <c r="H47" s="102"/>
      <c r="I47" s="102"/>
      <c r="J47" s="99"/>
      <c r="K47" s="99"/>
      <c r="L47" s="99"/>
      <c r="M47" s="99"/>
      <c r="N47" s="99"/>
      <c r="O47" s="99"/>
      <c r="P47" s="99"/>
      <c r="Q47" s="99"/>
      <c r="R47" s="100"/>
    </row>
    <row r="48" spans="1:18" s="88" customFormat="1" ht="42" customHeight="1">
      <c r="A48" s="101" t="s">
        <v>37</v>
      </c>
      <c r="B48" s="99"/>
      <c r="C48" s="99"/>
      <c r="D48" s="99"/>
      <c r="E48" s="99"/>
      <c r="F48" s="99"/>
      <c r="G48" s="99"/>
      <c r="H48" s="102"/>
      <c r="I48" s="102"/>
      <c r="J48" s="99"/>
      <c r="K48" s="99"/>
      <c r="L48" s="99"/>
      <c r="M48" s="99"/>
      <c r="N48" s="99"/>
      <c r="O48" s="99"/>
      <c r="P48" s="99"/>
      <c r="Q48" s="99"/>
      <c r="R48" s="100"/>
    </row>
    <row r="49" spans="1:18" s="88" customFormat="1" ht="53.25" customHeight="1">
      <c r="A49" s="107" t="s">
        <v>38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</row>
    <row r="50" spans="1:18" s="103" customFormat="1" ht="28.5" customHeight="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</row>
    <row r="51" spans="1:18" s="103" customFormat="1" ht="28.5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</row>
    <row r="52" spans="1:18" s="103" customFormat="1" ht="28.5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</row>
    <row r="53" spans="1:18" s="103" customFormat="1" ht="28.5" customHeight="1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</row>
    <row r="54" spans="1:18" s="103" customFormat="1" ht="28.5" customHeight="1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</row>
    <row r="55" spans="1:18" s="103" customFormat="1" ht="28.5" customHeight="1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</row>
    <row r="56" spans="1:18" s="103" customFormat="1" ht="28.5" customHeight="1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</row>
    <row r="57" spans="1:18" s="103" customFormat="1" ht="28.5" customHeight="1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</row>
    <row r="58" spans="1:18" s="103" customFormat="1" ht="28.5" customHeight="1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</row>
    <row r="59" spans="1:18" s="103" customFormat="1" ht="42" customHeight="1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</row>
    <row r="60" spans="1:18" s="103" customFormat="1" ht="28.5" customHeight="1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</row>
    <row r="61" spans="1:18" s="103" customFormat="1" ht="28.5" customHeight="1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</row>
    <row r="62" spans="1:18" s="103" customFormat="1" ht="28.5" customHeight="1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</row>
    <row r="63" spans="1:18" s="103" customFormat="1" ht="28.5" customHeight="1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</row>
    <row r="64" spans="1:18" s="103" customFormat="1" ht="28.5" customHeight="1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</row>
    <row r="65" spans="1:18" s="103" customFormat="1" ht="28.5" customHeight="1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18" s="103" customFormat="1" ht="28.5" customHeight="1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</row>
    <row r="67" spans="1:18" s="103" customFormat="1" ht="28.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</row>
    <row r="68" spans="1:18" s="103" customFormat="1" ht="28.5" customHeight="1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</row>
    <row r="69" spans="1:18" s="103" customFormat="1" ht="28.5" customHeight="1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</row>
    <row r="70" spans="1:18" s="103" customFormat="1" ht="28.5" customHeight="1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</row>
    <row r="71" spans="1:18" s="103" customFormat="1" ht="28.5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</row>
    <row r="72" spans="1:18" s="103" customFormat="1" ht="28.5" customHeight="1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</row>
    <row r="73" spans="1:18" s="103" customFormat="1" ht="28.5" customHeight="1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</row>
    <row r="74" spans="1:18" s="103" customFormat="1" ht="28.5" customHeight="1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</row>
    <row r="75" spans="1:18" s="103" customFormat="1" ht="28.5" customHeight="1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</row>
    <row r="76" spans="1:18" s="103" customFormat="1" ht="28.5" customHeight="1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</row>
    <row r="77" spans="1:18" s="103" customFormat="1" ht="28.5" customHeight="1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</row>
    <row r="78" spans="1:18" s="103" customFormat="1" ht="28.5" customHeight="1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</row>
    <row r="79" spans="1:18" s="103" customFormat="1" ht="28.5" customHeight="1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</row>
    <row r="80" spans="1:18" s="103" customFormat="1" ht="28.5" customHeight="1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</row>
    <row r="81" spans="1:18" s="103" customFormat="1" ht="28.5" customHeight="1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</row>
    <row r="82" spans="1:18" s="103" customFormat="1" ht="28.5" customHeight="1">
      <c r="A82" s="106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</row>
    <row r="83" spans="1:18" s="103" customFormat="1" ht="18.75" customHeight="1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</row>
    <row r="84" spans="1:18" s="103" customFormat="1" ht="28.5" customHeight="1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</row>
    <row r="85" spans="1:18" s="103" customFormat="1" ht="28.5" customHeight="1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</row>
    <row r="86" spans="1:18" s="103" customFormat="1" ht="27" customHeight="1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</row>
    <row r="87" spans="1:18" s="103" customFormat="1" ht="27" customHeight="1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</row>
    <row r="88" spans="1:18" s="103" customFormat="1" ht="27" customHeight="1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</row>
    <row r="89" spans="1:18" s="103" customFormat="1" ht="27" customHeight="1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</row>
    <row r="90" spans="1:18" s="103" customFormat="1" ht="18.75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</row>
    <row r="91" spans="1:18" s="103" customFormat="1" ht="18.75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</row>
    <row r="92" spans="1:18" s="103" customFormat="1" ht="18.75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</row>
    <row r="93" spans="1:18" s="103" customFormat="1" ht="18.75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</row>
    <row r="94" spans="1:18" s="103" customFormat="1" ht="18.75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</row>
    <row r="95" spans="1:18" s="103" customFormat="1" ht="18.75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</row>
    <row r="96" spans="1:18" s="103" customFormat="1" ht="18.75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</row>
    <row r="97" spans="1:18" s="103" customFormat="1" ht="18.75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</row>
    <row r="98" spans="1:18" s="103" customFormat="1" ht="18.75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</row>
    <row r="99" spans="1:18" s="103" customFormat="1" ht="18.75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</row>
    <row r="100" spans="1:18" s="103" customFormat="1" ht="18.75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</row>
    <row r="101" spans="1:18" s="103" customFormat="1" ht="18.75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</row>
    <row r="102" spans="1:18" s="103" customFormat="1" ht="18.75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</row>
    <row r="103" spans="1:18" s="103" customFormat="1" ht="18.75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</row>
    <row r="104" spans="1:18" s="103" customFormat="1" ht="18.75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</row>
    <row r="105" spans="1:18" s="103" customFormat="1" ht="18.75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</row>
    <row r="106" spans="1:18" s="103" customFormat="1" ht="18.75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</row>
    <row r="107" spans="1:18" s="103" customFormat="1" ht="18.7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</row>
    <row r="108" spans="1:18" s="1" customFormat="1" ht="18.75" customHeight="1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</row>
    <row r="109" spans="1:18" s="1" customFormat="1" ht="18.75" customHeight="1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</row>
    <row r="110" spans="1:18" s="1" customFormat="1" ht="18.75" customHeight="1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</row>
    <row r="111" spans="1:18" s="1" customFormat="1" ht="18.75" customHeight="1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</row>
    <row r="112" spans="1:18" s="1" customFormat="1" ht="18.75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</row>
    <row r="113" spans="1:18" s="1" customFormat="1" ht="18.75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</row>
    <row r="114" spans="1:18" s="1" customFormat="1" ht="18.7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</row>
    <row r="115" spans="1:18" s="1" customFormat="1" ht="18.7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</row>
    <row r="116" spans="1:18" s="1" customFormat="1" ht="18.75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</row>
    <row r="117" spans="1:18" s="1" customFormat="1" ht="18.75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</row>
    <row r="118" spans="1:18" s="1" customFormat="1" ht="18.75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</row>
    <row r="119" spans="1:18" s="1" customFormat="1" ht="18.75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</row>
    <row r="120" spans="1:18" s="1" customFormat="1" ht="18.75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</row>
    <row r="121" spans="1:18" s="1" customFormat="1" ht="18.75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</row>
    <row r="122" spans="1:18" s="1" customFormat="1" ht="18.75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</row>
    <row r="123" spans="1:18" s="1" customFormat="1" ht="18.75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</row>
    <row r="124" spans="1:18" ht="18.75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</row>
    <row r="125" spans="1:18" ht="18.75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</row>
    <row r="126" spans="1:18" ht="18.75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</row>
    <row r="127" spans="1:18" ht="18.75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</row>
    <row r="128" spans="1:18" ht="18.75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</row>
    <row r="129" spans="1:18" ht="18.75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</row>
    <row r="130" spans="1:18" ht="18.75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</row>
    <row r="131" spans="1:18" ht="18.75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</row>
    <row r="132" spans="1:18" ht="18.75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</row>
    <row r="133" spans="1:18" ht="18.75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</row>
    <row r="134" spans="1:18" ht="18.75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</row>
    <row r="135" spans="1:18" ht="18.75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</row>
    <row r="136" spans="1:18" ht="18.75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</row>
    <row r="137" spans="1:18" ht="15.75">
      <c r="F137" s="104"/>
    </row>
    <row r="138" spans="1:18" ht="15.75">
      <c r="F138" s="104"/>
    </row>
    <row r="139" spans="1:18" ht="15.75">
      <c r="F139" s="104"/>
    </row>
    <row r="140" spans="1:18" ht="15.75">
      <c r="F140" s="104"/>
    </row>
    <row r="141" spans="1:18" ht="15.75">
      <c r="F141" s="104"/>
    </row>
    <row r="142" spans="1:18" ht="15.75">
      <c r="F142" s="104"/>
    </row>
  </sheetData>
  <mergeCells count="119">
    <mergeCell ref="A1:R1"/>
    <mergeCell ref="A2:R2"/>
    <mergeCell ref="A3:R3"/>
    <mergeCell ref="A4:R4"/>
    <mergeCell ref="N6:Q8"/>
    <mergeCell ref="A10:A13"/>
    <mergeCell ref="B10:D10"/>
    <mergeCell ref="E10:E13"/>
    <mergeCell ref="F10:I10"/>
    <mergeCell ref="J10:J13"/>
    <mergeCell ref="B11:B13"/>
    <mergeCell ref="C11:C13"/>
    <mergeCell ref="D11:D13"/>
    <mergeCell ref="F11:F13"/>
    <mergeCell ref="H11:H13"/>
    <mergeCell ref="I11:I13"/>
    <mergeCell ref="K10:K13"/>
    <mergeCell ref="M10:M13"/>
    <mergeCell ref="N10:N13"/>
    <mergeCell ref="O10:O13"/>
    <mergeCell ref="P10:P13"/>
    <mergeCell ref="Q10:Q13"/>
    <mergeCell ref="A14:A17"/>
    <mergeCell ref="A18:A21"/>
    <mergeCell ref="A22:A25"/>
    <mergeCell ref="A26:A29"/>
    <mergeCell ref="A31:A34"/>
    <mergeCell ref="A35:A37"/>
    <mergeCell ref="R10:R13"/>
    <mergeCell ref="A38:A41"/>
    <mergeCell ref="A42:A44"/>
    <mergeCell ref="A49:R49"/>
    <mergeCell ref="A50:R50"/>
    <mergeCell ref="A51:R51"/>
    <mergeCell ref="A52:R52"/>
    <mergeCell ref="A53:R53"/>
    <mergeCell ref="A60:R60"/>
    <mergeCell ref="A61:R61"/>
    <mergeCell ref="A62:R62"/>
    <mergeCell ref="A63:R63"/>
    <mergeCell ref="A64:R64"/>
    <mergeCell ref="A65:R65"/>
    <mergeCell ref="A54:R54"/>
    <mergeCell ref="A55:R55"/>
    <mergeCell ref="A56:R56"/>
    <mergeCell ref="A57:R57"/>
    <mergeCell ref="A58:R58"/>
    <mergeCell ref="A59:R59"/>
    <mergeCell ref="A72:R72"/>
    <mergeCell ref="A73:R73"/>
    <mergeCell ref="A74:R74"/>
    <mergeCell ref="A75:R75"/>
    <mergeCell ref="A76:R76"/>
    <mergeCell ref="A77:R77"/>
    <mergeCell ref="A66:R66"/>
    <mergeCell ref="A67:R67"/>
    <mergeCell ref="A68:R68"/>
    <mergeCell ref="A69:R69"/>
    <mergeCell ref="A70:R70"/>
    <mergeCell ref="A71:R71"/>
    <mergeCell ref="A84:R84"/>
    <mergeCell ref="A85:R85"/>
    <mergeCell ref="A86:R86"/>
    <mergeCell ref="A87:R87"/>
    <mergeCell ref="A88:R88"/>
    <mergeCell ref="A89:R89"/>
    <mergeCell ref="A78:R78"/>
    <mergeCell ref="A79:R79"/>
    <mergeCell ref="A80:R80"/>
    <mergeCell ref="A81:R81"/>
    <mergeCell ref="A82:R82"/>
    <mergeCell ref="A83:R83"/>
    <mergeCell ref="A96:R96"/>
    <mergeCell ref="A97:R97"/>
    <mergeCell ref="A98:R98"/>
    <mergeCell ref="A99:R99"/>
    <mergeCell ref="A100:R100"/>
    <mergeCell ref="A101:R101"/>
    <mergeCell ref="A90:R90"/>
    <mergeCell ref="A91:R91"/>
    <mergeCell ref="A92:R92"/>
    <mergeCell ref="A93:R93"/>
    <mergeCell ref="A94:R94"/>
    <mergeCell ref="A95:R95"/>
    <mergeCell ref="A108:R108"/>
    <mergeCell ref="A109:R109"/>
    <mergeCell ref="A110:R110"/>
    <mergeCell ref="A111:R111"/>
    <mergeCell ref="A112:R112"/>
    <mergeCell ref="A113:R113"/>
    <mergeCell ref="A102:R102"/>
    <mergeCell ref="A103:R103"/>
    <mergeCell ref="A104:R104"/>
    <mergeCell ref="A105:R105"/>
    <mergeCell ref="A106:R106"/>
    <mergeCell ref="A107:R107"/>
    <mergeCell ref="A120:R120"/>
    <mergeCell ref="A121:R121"/>
    <mergeCell ref="A122:R122"/>
    <mergeCell ref="A123:R123"/>
    <mergeCell ref="A124:R124"/>
    <mergeCell ref="A125:R125"/>
    <mergeCell ref="A114:R114"/>
    <mergeCell ref="A115:R115"/>
    <mergeCell ref="A116:R116"/>
    <mergeCell ref="A117:R117"/>
    <mergeCell ref="A118:R118"/>
    <mergeCell ref="A119:R119"/>
    <mergeCell ref="A132:R132"/>
    <mergeCell ref="A133:R133"/>
    <mergeCell ref="A134:R134"/>
    <mergeCell ref="A135:R135"/>
    <mergeCell ref="A136:R136"/>
    <mergeCell ref="A126:R126"/>
    <mergeCell ref="A127:R127"/>
    <mergeCell ref="A128:R128"/>
    <mergeCell ref="A129:R129"/>
    <mergeCell ref="A130:R130"/>
    <mergeCell ref="A131:R131"/>
  </mergeCells>
  <printOptions horizontalCentered="1" verticalCentered="1"/>
  <pageMargins left="0.19685039370078741" right="0.23622047244094491" top="0.23622047244094491" bottom="0.39370078740157483" header="0.27559055118110237" footer="0.15748031496062992"/>
  <pageSetup scale="25" orientation="landscape" horizontalDpi="4294967294" verticalDpi="4294967294" copies="3" r:id="rId1"/>
  <headerFooter alignWithMargins="0">
    <oddFooter>&amp;R&amp;13D:/ALMA/2017/CIERRES PRESUPUESTALES/EP2017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topLeftCell="H1" zoomScale="55" zoomScaleNormal="55" workbookViewId="0">
      <selection activeCell="AA5" sqref="AA5"/>
    </sheetView>
  </sheetViews>
  <sheetFormatPr baseColWidth="10" defaultRowHeight="102" customHeight="1"/>
  <cols>
    <col min="1" max="1" width="63.140625" customWidth="1"/>
    <col min="2" max="2" width="44.28515625" bestFit="1" customWidth="1"/>
    <col min="3" max="3" width="49.140625" bestFit="1" customWidth="1"/>
    <col min="4" max="4" width="50.42578125" customWidth="1"/>
    <col min="5" max="5" width="0.28515625" customWidth="1"/>
    <col min="6" max="6" width="40.42578125" customWidth="1"/>
    <col min="7" max="7" width="35.85546875" hidden="1" customWidth="1"/>
    <col min="8" max="8" width="50.42578125" customWidth="1"/>
    <col min="9" max="9" width="48.85546875" hidden="1" customWidth="1"/>
    <col min="10" max="10" width="48.140625" customWidth="1"/>
    <col min="11" max="11" width="0.42578125" customWidth="1"/>
    <col min="12" max="12" width="48.85546875" customWidth="1"/>
    <col min="13" max="13" width="42.42578125" hidden="1" customWidth="1"/>
    <col min="14" max="14" width="44.85546875" customWidth="1"/>
    <col min="15" max="16" width="0.42578125" customWidth="1"/>
    <col min="17" max="17" width="40.28515625" customWidth="1"/>
    <col min="18" max="18" width="41.28515625" customWidth="1"/>
    <col min="19" max="19" width="48.7109375" customWidth="1"/>
    <col min="20" max="20" width="52.5703125" hidden="1" customWidth="1"/>
    <col min="21" max="21" width="47.5703125" customWidth="1"/>
    <col min="22" max="22" width="64.5703125" hidden="1" customWidth="1"/>
    <col min="23" max="23" width="47.28515625" customWidth="1"/>
    <col min="24" max="24" width="52.5703125" hidden="1" customWidth="1"/>
    <col min="25" max="25" width="46.7109375" customWidth="1"/>
    <col min="26" max="26" width="1.85546875" hidden="1" customWidth="1"/>
    <col min="27" max="27" width="7.42578125" style="126" customWidth="1"/>
  </cols>
  <sheetData>
    <row r="1" spans="1:27" ht="66" customHeight="1">
      <c r="A1" s="119" t="s">
        <v>39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0"/>
    </row>
    <row r="2" spans="1:27" ht="49.5" customHeight="1">
      <c r="A2" s="119" t="s">
        <v>40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20"/>
    </row>
    <row r="3" spans="1:27" ht="59.25" customHeight="1">
      <c r="A3" s="119" t="s">
        <v>41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20"/>
    </row>
    <row r="4" spans="1:27" ht="53.25" customHeight="1">
      <c r="A4" s="119" t="s">
        <v>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20"/>
    </row>
    <row r="5" spans="1:27" ht="75.75" customHeight="1">
      <c r="B5" s="121"/>
      <c r="C5" s="122"/>
      <c r="F5" s="123"/>
      <c r="S5" s="124"/>
      <c r="V5" s="125">
        <f>+T11-V11</f>
        <v>0</v>
      </c>
    </row>
    <row r="6" spans="1:27" ht="69.75" customHeight="1" thickBot="1">
      <c r="B6" s="127"/>
      <c r="C6" s="127"/>
      <c r="I6" s="128">
        <f>+I11-K11</f>
        <v>0</v>
      </c>
      <c r="K6" s="125">
        <f>20120503.9+891757.19</f>
        <v>21012261.09</v>
      </c>
      <c r="S6" s="124"/>
    </row>
    <row r="7" spans="1:27" ht="187.5" customHeight="1" thickBot="1">
      <c r="A7" s="129" t="s">
        <v>9</v>
      </c>
      <c r="B7" s="129" t="s">
        <v>42</v>
      </c>
      <c r="C7" s="129"/>
      <c r="D7" s="129" t="s">
        <v>43</v>
      </c>
      <c r="E7" s="129"/>
      <c r="F7" s="129"/>
      <c r="G7" s="129"/>
      <c r="H7" s="129" t="s">
        <v>44</v>
      </c>
      <c r="I7" s="129"/>
      <c r="J7" s="129"/>
      <c r="K7" s="129"/>
      <c r="L7" s="129" t="s">
        <v>45</v>
      </c>
      <c r="M7" s="129"/>
      <c r="N7" s="129"/>
      <c r="O7" s="129"/>
      <c r="P7" s="129" t="s">
        <v>46</v>
      </c>
      <c r="Q7" s="129"/>
      <c r="R7" s="129"/>
      <c r="S7" s="129" t="s">
        <v>47</v>
      </c>
      <c r="T7" s="129"/>
      <c r="U7" s="129"/>
      <c r="V7" s="129"/>
      <c r="W7" s="129" t="s">
        <v>48</v>
      </c>
      <c r="X7" s="129"/>
      <c r="Y7" s="129"/>
      <c r="Z7" s="129"/>
      <c r="AA7" s="130"/>
    </row>
    <row r="8" spans="1:27" s="136" customFormat="1" ht="135.75" customHeight="1" thickBot="1">
      <c r="A8" s="129"/>
      <c r="B8" s="131" t="s">
        <v>49</v>
      </c>
      <c r="C8" s="131" t="s">
        <v>50</v>
      </c>
      <c r="D8" s="132" t="s">
        <v>51</v>
      </c>
      <c r="E8" s="132" t="s">
        <v>52</v>
      </c>
      <c r="F8" s="132" t="s">
        <v>53</v>
      </c>
      <c r="G8" s="133" t="s">
        <v>54</v>
      </c>
      <c r="H8" s="131" t="s">
        <v>55</v>
      </c>
      <c r="I8" s="131" t="s">
        <v>52</v>
      </c>
      <c r="J8" s="131" t="s">
        <v>53</v>
      </c>
      <c r="K8" s="133" t="s">
        <v>54</v>
      </c>
      <c r="L8" s="132" t="s">
        <v>55</v>
      </c>
      <c r="M8" s="132" t="s">
        <v>51</v>
      </c>
      <c r="N8" s="132" t="s">
        <v>56</v>
      </c>
      <c r="O8" s="133" t="s">
        <v>54</v>
      </c>
      <c r="P8" s="133" t="s">
        <v>57</v>
      </c>
      <c r="Q8" s="131" t="s">
        <v>55</v>
      </c>
      <c r="R8" s="131" t="s">
        <v>56</v>
      </c>
      <c r="S8" s="132" t="s">
        <v>51</v>
      </c>
      <c r="T8" s="132" t="s">
        <v>58</v>
      </c>
      <c r="U8" s="132" t="s">
        <v>59</v>
      </c>
      <c r="V8" s="133" t="s">
        <v>60</v>
      </c>
      <c r="W8" s="131" t="s">
        <v>51</v>
      </c>
      <c r="X8" s="131" t="s">
        <v>58</v>
      </c>
      <c r="Y8" s="131" t="s">
        <v>59</v>
      </c>
      <c r="Z8" s="134" t="s">
        <v>54</v>
      </c>
      <c r="AA8" s="135"/>
    </row>
    <row r="9" spans="1:27" ht="125.25" customHeight="1" thickBot="1">
      <c r="A9" s="137" t="s">
        <v>61</v>
      </c>
      <c r="B9" s="138">
        <f>+D9+E9+H9+I9+L9+M9+Q9+S9+T9+W9+X9</f>
        <v>541113277.23000002</v>
      </c>
      <c r="C9" s="138">
        <f>+F9+G9+J9+K9+N9+O9+R9+U9+V9+Y9+Z9</f>
        <v>541113277.23000002</v>
      </c>
      <c r="D9" s="139">
        <v>16614936.300000001</v>
      </c>
      <c r="E9" s="139"/>
      <c r="F9" s="139">
        <v>16614936.300000001</v>
      </c>
      <c r="G9" s="139"/>
      <c r="H9" s="140">
        <v>57366676.890000001</v>
      </c>
      <c r="I9" s="140"/>
      <c r="J9" s="140">
        <v>57366676.890000001</v>
      </c>
      <c r="K9" s="139"/>
      <c r="L9" s="139">
        <f>428406317.47+21352276.09</f>
        <v>449758593.56</v>
      </c>
      <c r="M9" s="139"/>
      <c r="N9" s="139">
        <f>428406317.47+21352276.09</f>
        <v>449758593.56</v>
      </c>
      <c r="O9" s="139">
        <v>0</v>
      </c>
      <c r="P9" s="139">
        <v>0</v>
      </c>
      <c r="Q9" s="140">
        <v>0</v>
      </c>
      <c r="R9" s="140">
        <v>0</v>
      </c>
      <c r="S9" s="139">
        <v>15782308.25</v>
      </c>
      <c r="T9" s="139"/>
      <c r="U9" s="139">
        <v>15782308.25</v>
      </c>
      <c r="V9" s="139"/>
      <c r="W9" s="140">
        <v>1590762.23</v>
      </c>
      <c r="X9" s="140"/>
      <c r="Y9" s="140">
        <v>1590762.23</v>
      </c>
      <c r="Z9" s="141"/>
      <c r="AA9" s="142"/>
    </row>
    <row r="10" spans="1:27" ht="102" customHeight="1" thickBot="1">
      <c r="A10" s="137" t="s">
        <v>62</v>
      </c>
      <c r="B10" s="138">
        <f>+D10+E10+H10+I10+L10+M10+P10+Q10+S10+T10+W10+X10</f>
        <v>446411110.69000006</v>
      </c>
      <c r="C10" s="138">
        <f>+F10+G10+J10+K10+N10+O10+R10+U10+V10+Y10+Z10</f>
        <v>513992917.09000003</v>
      </c>
      <c r="D10" s="143">
        <f>545201.92+1496992</f>
        <v>2042193.9199999999</v>
      </c>
      <c r="E10" s="139"/>
      <c r="F10" s="139">
        <f>545201.92+448165.17</f>
        <v>993367.09000000008</v>
      </c>
      <c r="G10" s="139"/>
      <c r="H10" s="140">
        <f>11723110.06+9507904</f>
        <v>21231014.060000002</v>
      </c>
      <c r="I10" s="140"/>
      <c r="J10" s="140">
        <f>11723110.06-148993.41+8026734.9</f>
        <v>19600851.550000001</v>
      </c>
      <c r="K10" s="139"/>
      <c r="L10" s="139">
        <f>261305500.06+157258594.65</f>
        <v>418564094.71000004</v>
      </c>
      <c r="M10" s="139"/>
      <c r="N10" s="139">
        <f>261305500.06-193652.58-172293.07+230421157.07</f>
        <v>491360711.48000002</v>
      </c>
      <c r="O10" s="139">
        <v>0</v>
      </c>
      <c r="P10" s="139">
        <v>0</v>
      </c>
      <c r="Q10" s="140">
        <v>0</v>
      </c>
      <c r="R10" s="140">
        <v>0</v>
      </c>
      <c r="S10" s="139">
        <v>4456359</v>
      </c>
      <c r="T10" s="139">
        <v>0</v>
      </c>
      <c r="U10" s="139">
        <v>2037269.97</v>
      </c>
      <c r="V10" s="139">
        <v>0</v>
      </c>
      <c r="W10" s="140">
        <v>117449</v>
      </c>
      <c r="X10" s="140">
        <v>0</v>
      </c>
      <c r="Y10" s="140">
        <v>717</v>
      </c>
      <c r="Z10" s="141">
        <v>0</v>
      </c>
      <c r="AA10" s="142"/>
    </row>
    <row r="11" spans="1:27" ht="102" customHeight="1" thickBot="1">
      <c r="A11" s="137" t="s">
        <v>63</v>
      </c>
      <c r="B11" s="138">
        <f>+D11+E11+H11+I11+L11+M11+P11+Q11+S11+T11+W11+X11</f>
        <v>117316791.70999999</v>
      </c>
      <c r="C11" s="138">
        <f>+F11+G11+J11+K11+N11+O11+R11+U11+V11+Y11+Z11</f>
        <v>118002275.99000001</v>
      </c>
      <c r="D11" s="139">
        <f>352671+1510843</f>
        <v>1863514</v>
      </c>
      <c r="E11" s="139"/>
      <c r="F11" s="139">
        <f>352671+523332.5</f>
        <v>876003.5</v>
      </c>
      <c r="G11" s="144"/>
      <c r="H11" s="140">
        <f>1215482+17801334</f>
        <v>19016816</v>
      </c>
      <c r="I11" s="140"/>
      <c r="J11" s="140">
        <f>1215482+1006383.12</f>
        <v>2221865.12</v>
      </c>
      <c r="K11" s="139"/>
      <c r="L11" s="139">
        <f>8726224.53+73239221.69</f>
        <v>81965446.219999999</v>
      </c>
      <c r="M11" s="139"/>
      <c r="N11" s="139">
        <f>8726224.53+91907198.81</f>
        <v>100633423.34</v>
      </c>
      <c r="O11" s="139">
        <v>0</v>
      </c>
      <c r="P11" s="139">
        <v>0</v>
      </c>
      <c r="Q11" s="140">
        <v>0</v>
      </c>
      <c r="R11" s="140">
        <v>0</v>
      </c>
      <c r="S11" s="139">
        <f>2998971+10921794.49</f>
        <v>13920765.49</v>
      </c>
      <c r="T11" s="145">
        <v>0</v>
      </c>
      <c r="U11" s="139">
        <f>2998971+10921794.49</f>
        <v>13920765.49</v>
      </c>
      <c r="V11" s="139">
        <v>0</v>
      </c>
      <c r="W11" s="140">
        <f>39175+511075</f>
        <v>550250</v>
      </c>
      <c r="X11" s="140">
        <v>0</v>
      </c>
      <c r="Y11" s="140">
        <f>39175+311043.54</f>
        <v>350218.54</v>
      </c>
      <c r="Z11" s="141">
        <v>0</v>
      </c>
      <c r="AA11" s="142"/>
    </row>
    <row r="12" spans="1:27" ht="102" customHeight="1" thickBot="1">
      <c r="A12" s="137" t="s">
        <v>64</v>
      </c>
      <c r="B12" s="138">
        <f t="shared" ref="B12:Z12" si="0">SUM(B9:B11)</f>
        <v>1104841179.6300001</v>
      </c>
      <c r="C12" s="138">
        <f t="shared" si="0"/>
        <v>1173108470.3099999</v>
      </c>
      <c r="D12" s="145">
        <f t="shared" si="0"/>
        <v>20520644.219999999</v>
      </c>
      <c r="E12" s="145">
        <f t="shared" si="0"/>
        <v>0</v>
      </c>
      <c r="F12" s="145">
        <f t="shared" si="0"/>
        <v>18484306.890000001</v>
      </c>
      <c r="G12" s="146">
        <f t="shared" si="0"/>
        <v>0</v>
      </c>
      <c r="H12" s="138">
        <f t="shared" si="0"/>
        <v>97614506.950000003</v>
      </c>
      <c r="I12" s="138">
        <f t="shared" si="0"/>
        <v>0</v>
      </c>
      <c r="J12" s="138">
        <f t="shared" si="0"/>
        <v>79189393.560000002</v>
      </c>
      <c r="K12" s="147">
        <f t="shared" si="0"/>
        <v>0</v>
      </c>
      <c r="L12" s="145">
        <f t="shared" si="0"/>
        <v>950288134.49000001</v>
      </c>
      <c r="M12" s="145">
        <f t="shared" si="0"/>
        <v>0</v>
      </c>
      <c r="N12" s="145">
        <f t="shared" si="0"/>
        <v>1041752728.38</v>
      </c>
      <c r="O12" s="146">
        <f t="shared" si="0"/>
        <v>0</v>
      </c>
      <c r="P12" s="147">
        <f t="shared" si="0"/>
        <v>0</v>
      </c>
      <c r="Q12" s="138">
        <f t="shared" si="0"/>
        <v>0</v>
      </c>
      <c r="R12" s="138">
        <f t="shared" si="0"/>
        <v>0</v>
      </c>
      <c r="S12" s="145">
        <f t="shared" si="0"/>
        <v>34159432.740000002</v>
      </c>
      <c r="T12" s="145">
        <f t="shared" si="0"/>
        <v>0</v>
      </c>
      <c r="U12" s="145">
        <f t="shared" si="0"/>
        <v>31740343.710000001</v>
      </c>
      <c r="V12" s="146">
        <f t="shared" si="0"/>
        <v>0</v>
      </c>
      <c r="W12" s="138">
        <f t="shared" si="0"/>
        <v>2258461.23</v>
      </c>
      <c r="X12" s="138">
        <f t="shared" si="0"/>
        <v>0</v>
      </c>
      <c r="Y12" s="138">
        <f t="shared" si="0"/>
        <v>1941697.77</v>
      </c>
      <c r="Z12" s="148">
        <f t="shared" si="0"/>
        <v>0</v>
      </c>
      <c r="AA12" s="142"/>
    </row>
    <row r="13" spans="1:27" ht="51" customHeight="1" thickBot="1">
      <c r="A13" s="149"/>
      <c r="B13" s="150"/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2"/>
      <c r="Q13" s="152"/>
      <c r="R13" s="151"/>
      <c r="S13" s="152"/>
      <c r="T13" s="152"/>
      <c r="U13" s="152"/>
      <c r="V13" s="151"/>
      <c r="W13" s="152"/>
      <c r="X13" s="152"/>
      <c r="Y13" s="152"/>
      <c r="Z13" s="153"/>
      <c r="AA13" s="154"/>
    </row>
    <row r="14" spans="1:27" ht="102" customHeight="1" thickBot="1">
      <c r="A14" s="137" t="s">
        <v>65</v>
      </c>
      <c r="B14" s="138">
        <f>+D14+E14+H14+I14+L14+M14+P14+Q14+S14+T14+W14+X14</f>
        <v>0</v>
      </c>
      <c r="C14" s="138">
        <f>+G14+K14+O14+R14+V14+Z14</f>
        <v>0</v>
      </c>
      <c r="D14" s="139">
        <v>0</v>
      </c>
      <c r="E14" s="139"/>
      <c r="F14" s="139">
        <v>0</v>
      </c>
      <c r="G14" s="139">
        <v>0</v>
      </c>
      <c r="H14" s="140">
        <v>0</v>
      </c>
      <c r="I14" s="140"/>
      <c r="J14" s="140">
        <v>0</v>
      </c>
      <c r="K14" s="139">
        <v>0</v>
      </c>
      <c r="L14" s="139">
        <v>0</v>
      </c>
      <c r="M14" s="139"/>
      <c r="N14" s="139">
        <v>0</v>
      </c>
      <c r="O14" s="139"/>
      <c r="P14" s="139">
        <v>0</v>
      </c>
      <c r="Q14" s="140">
        <v>0</v>
      </c>
      <c r="R14" s="140">
        <v>0</v>
      </c>
      <c r="S14" s="139">
        <v>0</v>
      </c>
      <c r="T14" s="139"/>
      <c r="U14" s="139">
        <v>0</v>
      </c>
      <c r="V14" s="139">
        <v>0</v>
      </c>
      <c r="W14" s="140">
        <v>0</v>
      </c>
      <c r="X14" s="140"/>
      <c r="Y14" s="140">
        <v>0</v>
      </c>
      <c r="Z14" s="142">
        <v>0</v>
      </c>
      <c r="AA14" s="142"/>
    </row>
    <row r="15" spans="1:27" ht="102" customHeight="1" thickBot="1">
      <c r="A15" s="137" t="s">
        <v>66</v>
      </c>
      <c r="B15" s="138">
        <f>+D15+E15+H15+I15+L15+M15+P15+Q15+S15+T15+W15+X15</f>
        <v>7533568</v>
      </c>
      <c r="C15" s="138">
        <f>+G15+K15+O15+R15+V15+Z15</f>
        <v>7533568</v>
      </c>
      <c r="D15" s="139">
        <v>0</v>
      </c>
      <c r="E15" s="139"/>
      <c r="F15" s="139">
        <v>0</v>
      </c>
      <c r="G15" s="139">
        <v>0</v>
      </c>
      <c r="H15" s="140">
        <v>0</v>
      </c>
      <c r="I15" s="140"/>
      <c r="J15" s="140">
        <v>0</v>
      </c>
      <c r="K15" s="139">
        <v>0</v>
      </c>
      <c r="L15" s="139">
        <v>0</v>
      </c>
      <c r="M15" s="139"/>
      <c r="N15" s="139">
        <v>0</v>
      </c>
      <c r="O15" s="139"/>
      <c r="P15" s="139">
        <v>0</v>
      </c>
      <c r="Q15" s="140">
        <v>7533568</v>
      </c>
      <c r="R15" s="140">
        <v>7533568</v>
      </c>
      <c r="S15" s="139">
        <v>0</v>
      </c>
      <c r="T15" s="139"/>
      <c r="U15" s="139">
        <v>0</v>
      </c>
      <c r="V15" s="139">
        <v>0</v>
      </c>
      <c r="W15" s="140">
        <v>0</v>
      </c>
      <c r="X15" s="140"/>
      <c r="Y15" s="140">
        <v>0</v>
      </c>
      <c r="Z15" s="142">
        <v>0</v>
      </c>
      <c r="AA15" s="142"/>
    </row>
    <row r="16" spans="1:27" ht="102" customHeight="1" thickBot="1">
      <c r="A16" s="137" t="s">
        <v>33</v>
      </c>
      <c r="B16" s="138">
        <f t="shared" ref="B16:Z16" si="1">SUM(B14:B15)</f>
        <v>7533568</v>
      </c>
      <c r="C16" s="138">
        <f t="shared" si="1"/>
        <v>7533568</v>
      </c>
      <c r="D16" s="145">
        <f t="shared" si="1"/>
        <v>0</v>
      </c>
      <c r="E16" s="145">
        <f t="shared" si="1"/>
        <v>0</v>
      </c>
      <c r="F16" s="145">
        <f t="shared" si="1"/>
        <v>0</v>
      </c>
      <c r="G16" s="146">
        <f t="shared" si="1"/>
        <v>0</v>
      </c>
      <c r="H16" s="138">
        <f t="shared" si="1"/>
        <v>0</v>
      </c>
      <c r="I16" s="138">
        <f t="shared" si="1"/>
        <v>0</v>
      </c>
      <c r="J16" s="138">
        <f t="shared" si="1"/>
        <v>0</v>
      </c>
      <c r="K16" s="147">
        <f t="shared" si="1"/>
        <v>0</v>
      </c>
      <c r="L16" s="145">
        <f t="shared" si="1"/>
        <v>0</v>
      </c>
      <c r="M16" s="145">
        <f t="shared" si="1"/>
        <v>0</v>
      </c>
      <c r="N16" s="145">
        <f t="shared" si="1"/>
        <v>0</v>
      </c>
      <c r="O16" s="146">
        <f t="shared" si="1"/>
        <v>0</v>
      </c>
      <c r="P16" s="147">
        <f t="shared" si="1"/>
        <v>0</v>
      </c>
      <c r="Q16" s="138">
        <f t="shared" si="1"/>
        <v>7533568</v>
      </c>
      <c r="R16" s="138">
        <f t="shared" si="1"/>
        <v>7533568</v>
      </c>
      <c r="S16" s="145">
        <f t="shared" si="1"/>
        <v>0</v>
      </c>
      <c r="T16" s="145">
        <f t="shared" si="1"/>
        <v>0</v>
      </c>
      <c r="U16" s="145">
        <f t="shared" si="1"/>
        <v>0</v>
      </c>
      <c r="V16" s="146">
        <f t="shared" si="1"/>
        <v>0</v>
      </c>
      <c r="W16" s="138">
        <f t="shared" si="1"/>
        <v>0</v>
      </c>
      <c r="X16" s="138">
        <f t="shared" si="1"/>
        <v>0</v>
      </c>
      <c r="Y16" s="138">
        <f t="shared" si="1"/>
        <v>0</v>
      </c>
      <c r="Z16" s="155">
        <f t="shared" si="1"/>
        <v>0</v>
      </c>
      <c r="AA16" s="156"/>
    </row>
    <row r="17" spans="1:27" ht="38.25" customHeight="1" thickBot="1">
      <c r="A17" s="157"/>
      <c r="B17" s="150"/>
      <c r="C17" s="150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8"/>
      <c r="AA17" s="159"/>
    </row>
    <row r="18" spans="1:27" ht="102" customHeight="1" thickBot="1">
      <c r="A18" s="160" t="s">
        <v>18</v>
      </c>
      <c r="B18" s="138">
        <f>B16+B12</f>
        <v>1112374747.6300001</v>
      </c>
      <c r="C18" s="138">
        <f>C16+C12</f>
        <v>1180642038.3099999</v>
      </c>
      <c r="D18" s="145">
        <f t="shared" ref="D18:Z18" si="2">D16+D12</f>
        <v>20520644.219999999</v>
      </c>
      <c r="E18" s="145">
        <f t="shared" si="2"/>
        <v>0</v>
      </c>
      <c r="F18" s="145">
        <f t="shared" si="2"/>
        <v>18484306.890000001</v>
      </c>
      <c r="G18" s="146">
        <f t="shared" si="2"/>
        <v>0</v>
      </c>
      <c r="H18" s="138">
        <f t="shared" si="2"/>
        <v>97614506.950000003</v>
      </c>
      <c r="I18" s="138">
        <f t="shared" si="2"/>
        <v>0</v>
      </c>
      <c r="J18" s="138">
        <f t="shared" si="2"/>
        <v>79189393.560000002</v>
      </c>
      <c r="K18" s="147">
        <f t="shared" si="2"/>
        <v>0</v>
      </c>
      <c r="L18" s="145">
        <f t="shared" si="2"/>
        <v>950288134.49000001</v>
      </c>
      <c r="M18" s="145">
        <f t="shared" si="2"/>
        <v>0</v>
      </c>
      <c r="N18" s="145">
        <f t="shared" si="2"/>
        <v>1041752728.38</v>
      </c>
      <c r="O18" s="146">
        <f t="shared" si="2"/>
        <v>0</v>
      </c>
      <c r="P18" s="147">
        <f t="shared" si="2"/>
        <v>0</v>
      </c>
      <c r="Q18" s="138">
        <f t="shared" si="2"/>
        <v>7533568</v>
      </c>
      <c r="R18" s="138">
        <f t="shared" si="2"/>
        <v>7533568</v>
      </c>
      <c r="S18" s="145">
        <f t="shared" si="2"/>
        <v>34159432.740000002</v>
      </c>
      <c r="T18" s="145">
        <f t="shared" si="2"/>
        <v>0</v>
      </c>
      <c r="U18" s="145">
        <f t="shared" si="2"/>
        <v>31740343.710000001</v>
      </c>
      <c r="V18" s="146">
        <f t="shared" si="2"/>
        <v>0</v>
      </c>
      <c r="W18" s="138">
        <f t="shared" si="2"/>
        <v>2258461.23</v>
      </c>
      <c r="X18" s="138">
        <f t="shared" si="2"/>
        <v>0</v>
      </c>
      <c r="Y18" s="138">
        <f t="shared" si="2"/>
        <v>1941697.77</v>
      </c>
      <c r="Z18" s="161">
        <f t="shared" si="2"/>
        <v>0</v>
      </c>
      <c r="AA18" s="156"/>
    </row>
    <row r="19" spans="1:27" ht="102" customHeight="1">
      <c r="B19" s="162"/>
      <c r="C19" s="127"/>
    </row>
    <row r="20" spans="1:27" ht="102" customHeight="1">
      <c r="B20" s="162"/>
      <c r="C20" s="127"/>
    </row>
    <row r="21" spans="1:27" ht="102" customHeight="1">
      <c r="B21" s="162">
        <f>+B19-B20</f>
        <v>0</v>
      </c>
    </row>
  </sheetData>
  <mergeCells count="12">
    <mergeCell ref="S7:V7"/>
    <mergeCell ref="W7:Z7"/>
    <mergeCell ref="A1:Z1"/>
    <mergeCell ref="A2:Z2"/>
    <mergeCell ref="A3:Z3"/>
    <mergeCell ref="A4:Z4"/>
    <mergeCell ref="A7:A8"/>
    <mergeCell ref="B7:C7"/>
    <mergeCell ref="D7:G7"/>
    <mergeCell ref="H7:K7"/>
    <mergeCell ref="L7:O7"/>
    <mergeCell ref="P7:R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18" orientation="landscape" horizontalDpi="4294967294" verticalDpi="4294967294" copies="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EP SEPTIEBRE 2017</vt:lpstr>
      <vt:lpstr>PP SEPTIEMBRE 2017</vt:lpstr>
      <vt:lpstr>'EP SEPTIEBRE 2017'!Área_de_impresión</vt:lpstr>
      <vt:lpstr>'PP SEPTIEMBRE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2017-12-22T19:35:36Z</dcterms:created>
  <dcterms:modified xsi:type="dcterms:W3CDTF">2018-04-16T23:26:37Z</dcterms:modified>
</cp:coreProperties>
</file>