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50" activeTab="0"/>
  </bookViews>
  <sheets>
    <sheet name="MARZO" sheetId="1" r:id="rId1"/>
    <sheet name="Hoja2" sheetId="2" r:id="rId2"/>
  </sheets>
  <definedNames>
    <definedName name="_xlnm.Print_Area" localSheetId="0">'MARZO'!$A$1:$K$37</definedName>
  </definedNames>
  <calcPr fullCalcOnLoad="1"/>
</workbook>
</file>

<file path=xl/sharedStrings.xml><?xml version="1.0" encoding="utf-8"?>
<sst xmlns="http://schemas.openxmlformats.org/spreadsheetml/2006/main" count="140" uniqueCount="60">
  <si>
    <r>
      <rPr>
        <sz val="8"/>
        <color indexed="8"/>
        <rFont val="Soberana Sans"/>
        <family val="0"/>
      </rP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</si>
  <si>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</si>
  <si>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NCA INSTITUTO NACIONAL DE CARDIOLOGÍA IGNACIO CHÁVEZ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</si>
  <si>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</si>
  <si>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</si>
  <si>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</si>
  <si>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</si>
  <si>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</si>
  <si>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</si>
  <si>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</si>
  <si>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</si>
  <si>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</si>
  <si>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</t>
  </si>
  <si>
    <t>3 = (1+2)</t>
  </si>
  <si>
    <t>4</t>
  </si>
  <si>
    <t>5</t>
  </si>
  <si>
    <t>6 = (3-4)</t>
  </si>
  <si>
    <r>
      <rPr>
        <sz val="7"/>
        <color indexed="8"/>
        <rFont val="Soberana Sans"/>
        <family val="0"/>
      </rPr>
      <t>Instituto Nacional de Cardiología Ignacio Chávez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</si>
  <si>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</si>
  <si>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</si>
  <si>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INSTITUTO NACIONAL DE CARDIOLOGIA IGNACIO CHAVEZ</t>
  </si>
  <si>
    <t>Enero - Diciembre 2015.</t>
  </si>
  <si>
    <r>
      <rPr>
        <sz val="8"/>
        <color indexed="8"/>
        <rFont val="Soberana Sans"/>
        <family val="0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</si>
  <si>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7"/>
        <color indexed="8"/>
        <rFont val="Soberana Sans"/>
        <family val="0"/>
      </rPr>
      <t>Gasto Corriente</t>
    </r>
  </si>
  <si>
    <r>
      <rPr>
        <sz val="8"/>
        <color indexed="8"/>
        <rFont val="Soberana Sans"/>
        <family val="0"/>
      </rPr>
      <t>ESTADO ANALÍTICO DEL EJERCICIO DEL PRESUPUESTO DE EGRESOS EN CLASIFICACIÓN FUNCIONAL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</si>
  <si>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ESTADO ANALÍTICO DEL EJERCICIO DEL PRESUPUESTO DE EGRESOS EN CLASIFICACIÓN POR OBJETO DEL GASTO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</si>
  <si>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</si>
  <si>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</si>
  <si>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</si>
  <si>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</si>
  <si>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</si>
  <si>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</si>
  <si>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Previsiones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</si>
  <si>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</si>
  <si>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</si>
  <si>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</si>
  <si>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</si>
  <si>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Materias primas y materiales de producción y comercialización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</si>
  <si>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</si>
  <si>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</si>
  <si>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</si>
  <si>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</si>
  <si>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</si>
  <si>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</si>
  <si>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</si>
  <si>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</si>
  <si>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</si>
  <si>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</si>
  <si>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</si>
  <si>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</si>
  <si>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</si>
  <si>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</si>
  <si>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t>Gobierno</t>
  </si>
  <si>
    <t>Coordinación de la Política de Gobierno</t>
  </si>
  <si>
    <t>Desarrollo Social</t>
  </si>
  <si>
    <t>Salud</t>
  </si>
  <si>
    <t>Desarrollo Económico</t>
  </si>
  <si>
    <t>Ciencia, Tecnología e Innovación</t>
  </si>
  <si>
    <t>Total del Gasto</t>
  </si>
  <si>
    <t>Al 31 de  Marzo 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</si>
</sst>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</numFmts>
  <fonts count="5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sz val="10"/>
      <color indexed="8"/>
      <name val="SansSerif"/>
      <family val="0"/>
    </font>
    <font>
      <b/>
      <sz val="7"/>
      <name val="Soberana Sans"/>
      <family val="0"/>
    </font>
    <font>
      <sz val="7"/>
      <name val="Soberana Sans"/>
      <family val="0"/>
    </font>
    <font>
      <sz val="10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3"/>
      <name val="SansSerif"/>
      <family val="0"/>
    </font>
    <font>
      <b/>
      <sz val="8"/>
      <color indexed="53"/>
      <name val="Soberana Sans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SansSerif"/>
      <family val="0"/>
    </font>
    <font>
      <b/>
      <sz val="8"/>
      <color rgb="FFFF0000"/>
      <name val="Soberana San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3" fontId="8" fillId="33" borderId="17" xfId="0" applyNumberFormat="1" applyFont="1" applyFill="1" applyBorder="1" applyAlignment="1" applyProtection="1">
      <alignment horizontal="right" vertical="center" wrapText="1"/>
      <protection/>
    </xf>
    <xf numFmtId="172" fontId="7" fillId="33" borderId="18" xfId="0" applyNumberFormat="1" applyFont="1" applyFill="1" applyBorder="1" applyAlignment="1" applyProtection="1">
      <alignment horizontal="right" vertical="center" wrapText="1"/>
      <protection/>
    </xf>
    <xf numFmtId="172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20" xfId="0" applyFont="1" applyFill="1" applyBorder="1" applyAlignment="1" applyProtection="1">
      <alignment vertical="center" wrapText="1"/>
      <protection/>
    </xf>
    <xf numFmtId="0" fontId="0" fillId="35" borderId="0" xfId="0" applyFill="1" applyAlignment="1">
      <alignment/>
    </xf>
    <xf numFmtId="0" fontId="10" fillId="35" borderId="0" xfId="0" applyFont="1" applyFill="1" applyBorder="1" applyAlignment="1" applyProtection="1">
      <alignment horizontal="centerContinuous" vertical="top" wrapText="1"/>
      <protection/>
    </xf>
    <xf numFmtId="0" fontId="1" fillId="35" borderId="0" xfId="0" applyFont="1" applyFill="1" applyBorder="1" applyAlignment="1" applyProtection="1">
      <alignment horizontal="centerContinuous" vertical="top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>
      <alignment/>
    </xf>
    <xf numFmtId="3" fontId="8" fillId="33" borderId="21" xfId="0" applyNumberFormat="1" applyFont="1" applyFill="1" applyBorder="1" applyAlignment="1" applyProtection="1">
      <alignment horizontal="right" vertical="center" wrapText="1"/>
      <protection/>
    </xf>
    <xf numFmtId="171" fontId="0" fillId="35" borderId="0" xfId="46" applyFont="1" applyFill="1" applyAlignment="1">
      <alignment/>
    </xf>
    <xf numFmtId="4" fontId="0" fillId="35" borderId="0" xfId="46" applyNumberFormat="1" applyFont="1" applyFill="1" applyAlignment="1">
      <alignment/>
    </xf>
    <xf numFmtId="0" fontId="51" fillId="33" borderId="16" xfId="0" applyFont="1" applyFill="1" applyBorder="1" applyAlignment="1" applyProtection="1">
      <alignment horizontal="left" vertical="top" wrapText="1"/>
      <protection/>
    </xf>
    <xf numFmtId="3" fontId="11" fillId="33" borderId="17" xfId="0" applyNumberFormat="1" applyFont="1" applyFill="1" applyBorder="1" applyAlignment="1" applyProtection="1">
      <alignment horizontal="right" vertical="center" wrapText="1"/>
      <protection/>
    </xf>
    <xf numFmtId="3" fontId="11" fillId="33" borderId="18" xfId="0" applyNumberFormat="1" applyFont="1" applyFill="1" applyBorder="1" applyAlignment="1" applyProtection="1">
      <alignment horizontal="right" vertical="center" wrapText="1"/>
      <protection/>
    </xf>
    <xf numFmtId="3" fontId="12" fillId="33" borderId="17" xfId="0" applyNumberFormat="1" applyFont="1" applyFill="1" applyBorder="1" applyAlignment="1" applyProtection="1">
      <alignment horizontal="right" vertical="center" wrapText="1"/>
      <protection/>
    </xf>
    <xf numFmtId="3" fontId="12" fillId="33" borderId="18" xfId="0" applyNumberFormat="1" applyFont="1" applyFill="1" applyBorder="1" applyAlignment="1" applyProtection="1">
      <alignment horizontal="right" vertical="center" wrapText="1"/>
      <protection/>
    </xf>
    <xf numFmtId="172" fontId="12" fillId="33" borderId="18" xfId="0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22" xfId="0" applyFont="1" applyFill="1" applyBorder="1" applyAlignment="1" applyProtection="1">
      <alignment vertical="center" wrapText="1"/>
      <protection/>
    </xf>
    <xf numFmtId="0" fontId="52" fillId="35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3" fillId="33" borderId="16" xfId="0" applyFont="1" applyFill="1" applyBorder="1" applyAlignment="1" applyProtection="1">
      <alignment horizontal="left" vertical="top" wrapText="1"/>
      <protection/>
    </xf>
    <xf numFmtId="3" fontId="11" fillId="33" borderId="10" xfId="0" applyNumberFormat="1" applyFont="1" applyFill="1" applyBorder="1" applyAlignment="1" applyProtection="1">
      <alignment horizontal="right" vertical="center" wrapText="1"/>
      <protection/>
    </xf>
    <xf numFmtId="3" fontId="11" fillId="33" borderId="23" xfId="0" applyNumberFormat="1" applyFont="1" applyFill="1" applyBorder="1" applyAlignment="1" applyProtection="1">
      <alignment horizontal="right" vertical="center" wrapText="1"/>
      <protection/>
    </xf>
    <xf numFmtId="3" fontId="11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35" borderId="0" xfId="0" applyFont="1" applyFill="1" applyBorder="1" applyAlignment="1" applyProtection="1">
      <alignment vertical="top" wrapText="1"/>
      <protection/>
    </xf>
    <xf numFmtId="4" fontId="33" fillId="35" borderId="0" xfId="46" applyNumberFormat="1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left" vertical="center" wrapText="1"/>
      <protection/>
    </xf>
    <xf numFmtId="0" fontId="1" fillId="33" borderId="25" xfId="0" applyFont="1" applyFill="1" applyBorder="1" applyAlignment="1" applyProtection="1">
      <alignment horizontal="left" vertical="top" wrapText="1"/>
      <protection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0" fontId="1" fillId="34" borderId="24" xfId="0" applyFont="1" applyFill="1" applyBorder="1" applyAlignment="1" applyProtection="1">
      <alignment horizontal="center" vertical="top" wrapText="1"/>
      <protection/>
    </xf>
    <xf numFmtId="0" fontId="1" fillId="34" borderId="19" xfId="0" applyFont="1" applyFill="1" applyBorder="1" applyAlignment="1" applyProtection="1">
      <alignment horizontal="center" vertical="top" wrapText="1"/>
      <protection/>
    </xf>
    <xf numFmtId="0" fontId="11" fillId="33" borderId="25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left" vertical="center" wrapText="1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1838325</xdr:colOff>
      <xdr:row>58</xdr:row>
      <xdr:rowOff>9525</xdr:rowOff>
    </xdr:from>
    <xdr:to>
      <xdr:col>9</xdr:col>
      <xdr:colOff>333375</xdr:colOff>
      <xdr:row>58</xdr:row>
      <xdr:rowOff>1133475</xdr:rowOff>
    </xdr:to>
    <xdr:pic>
      <xdr:nvPicPr>
        <xdr:cNvPr id="1" name="Picture 1" descr="Copia de 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582400"/>
          <a:ext cx="6810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952500</xdr:colOff>
      <xdr:row>73</xdr:row>
      <xdr:rowOff>66675</xdr:rowOff>
    </xdr:from>
    <xdr:to>
      <xdr:col>9</xdr:col>
      <xdr:colOff>571500</xdr:colOff>
      <xdr:row>73</xdr:row>
      <xdr:rowOff>542925</xdr:rowOff>
    </xdr:to>
    <xdr:pic>
      <xdr:nvPicPr>
        <xdr:cNvPr id="2" name="Picture 1" descr="Copia de 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6106775"/>
          <a:ext cx="438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952500</xdr:colOff>
      <xdr:row>0</xdr:row>
      <xdr:rowOff>0</xdr:rowOff>
    </xdr:from>
    <xdr:to>
      <xdr:col>9</xdr:col>
      <xdr:colOff>800100</xdr:colOff>
      <xdr:row>0</xdr:row>
      <xdr:rowOff>666750</xdr:rowOff>
    </xdr:to>
    <xdr:pic>
      <xdr:nvPicPr>
        <xdr:cNvPr id="3" name="Picture 1" descr="Copia de 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461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952500</xdr:colOff>
      <xdr:row>42</xdr:row>
      <xdr:rowOff>0</xdr:rowOff>
    </xdr:from>
    <xdr:to>
      <xdr:col>9</xdr:col>
      <xdr:colOff>752475</xdr:colOff>
      <xdr:row>42</xdr:row>
      <xdr:rowOff>895350</xdr:rowOff>
    </xdr:to>
    <xdr:pic>
      <xdr:nvPicPr>
        <xdr:cNvPr id="4" name="Picture 1" descr="Copia de 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7724775"/>
          <a:ext cx="456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0</xdr:rowOff>
    </xdr:from>
    <xdr:to>
      <xdr:col>8</xdr:col>
      <xdr:colOff>752475</xdr:colOff>
      <xdr:row>0</xdr:row>
      <xdr:rowOff>1123950</xdr:rowOff>
    </xdr:to>
    <xdr:pic>
      <xdr:nvPicPr>
        <xdr:cNvPr id="1" name="Picture 1" descr="Copia de 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6810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85">
      <selection activeCell="B80" sqref="B80:J80"/>
    </sheetView>
  </sheetViews>
  <sheetFormatPr defaultColWidth="9.140625" defaultRowHeight="12.75"/>
  <cols>
    <col min="1" max="1" width="4.140625" style="20" customWidth="1"/>
    <col min="2" max="3" width="2.57421875" style="0" customWidth="1"/>
    <col min="4" max="4" width="53.28125" style="0" customWidth="1"/>
    <col min="5" max="10" width="14.28125" style="0" customWidth="1"/>
    <col min="11" max="11" width="15.140625" style="20" customWidth="1"/>
    <col min="12" max="15" width="9.140625" style="20" customWidth="1"/>
    <col min="16" max="16" width="15.8515625" style="26" customWidth="1"/>
    <col min="17" max="20" width="9.140625" style="20" customWidth="1"/>
  </cols>
  <sheetData>
    <row r="1" spans="2:11" ht="52.5" customHeight="1">
      <c r="B1" s="1"/>
      <c r="C1" s="1"/>
      <c r="D1" s="1"/>
      <c r="E1" s="1"/>
      <c r="F1" s="1"/>
      <c r="G1" s="1"/>
      <c r="H1" s="1"/>
      <c r="I1" s="1"/>
      <c r="J1" s="1"/>
      <c r="K1" s="23"/>
    </row>
    <row r="2" spans="2:11" ht="12.75"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6" t="s">
        <v>25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ht="12.75"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2.75"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</row>
    <row r="7" spans="2:11" ht="12.75" customHeight="1">
      <c r="B7" s="51" t="s">
        <v>59</v>
      </c>
      <c r="C7" s="51"/>
      <c r="D7" s="51"/>
      <c r="E7" s="51"/>
      <c r="F7" s="51"/>
      <c r="G7" s="51"/>
      <c r="H7" s="51"/>
      <c r="I7" s="51"/>
      <c r="J7" s="51"/>
      <c r="K7" s="38"/>
    </row>
    <row r="8" spans="2:10" ht="22.5" customHeight="1">
      <c r="B8" s="47" t="s">
        <v>4</v>
      </c>
      <c r="C8" s="50"/>
      <c r="D8" s="50"/>
      <c r="E8" s="2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</row>
    <row r="9" spans="2:10" ht="12.75">
      <c r="B9" s="4"/>
      <c r="C9" s="5"/>
      <c r="D9" s="5"/>
      <c r="E9" s="6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7" t="s">
        <v>16</v>
      </c>
    </row>
    <row r="10" spans="2:10" ht="12.75" customHeight="1">
      <c r="B10" s="8"/>
      <c r="C10" s="63" t="s">
        <v>26</v>
      </c>
      <c r="D10" s="63"/>
      <c r="E10" s="14">
        <f aca="true" t="shared" si="0" ref="E10:J10">SUM(E11:E17)</f>
        <v>188593754</v>
      </c>
      <c r="F10" s="14">
        <f t="shared" si="0"/>
        <v>-497021.25</v>
      </c>
      <c r="G10" s="14">
        <f t="shared" si="0"/>
        <v>188096732.75</v>
      </c>
      <c r="H10" s="14">
        <f t="shared" si="0"/>
        <v>188088522</v>
      </c>
      <c r="I10" s="14">
        <f t="shared" si="0"/>
        <v>188088522</v>
      </c>
      <c r="J10" s="14">
        <f t="shared" si="0"/>
        <v>8210.75</v>
      </c>
    </row>
    <row r="11" spans="2:10" ht="12.75">
      <c r="B11" s="8"/>
      <c r="C11" s="1"/>
      <c r="D11" s="18" t="s">
        <v>27</v>
      </c>
      <c r="E11" s="10">
        <f>237685200/4</f>
        <v>59421300</v>
      </c>
      <c r="F11" s="11">
        <f>1032062/4</f>
        <v>258015.5</v>
      </c>
      <c r="G11" s="11">
        <f>238717262/4</f>
        <v>59679315.5</v>
      </c>
      <c r="H11" s="11">
        <f>238717262/4</f>
        <v>59679315.5</v>
      </c>
      <c r="I11" s="11">
        <f>238717262/4</f>
        <v>59679315.5</v>
      </c>
      <c r="J11" s="15">
        <v>0</v>
      </c>
    </row>
    <row r="12" spans="2:10" ht="12.75">
      <c r="B12" s="8"/>
      <c r="C12" s="1"/>
      <c r="D12" s="18" t="s">
        <v>28</v>
      </c>
      <c r="E12" s="10">
        <f>8337226/4</f>
        <v>2084306.5</v>
      </c>
      <c r="F12" s="11">
        <f>-87311/4</f>
        <v>-21827.75</v>
      </c>
      <c r="G12" s="11">
        <f>8249915/4</f>
        <v>2062478.75</v>
      </c>
      <c r="H12" s="11">
        <f>8249915/4</f>
        <v>2062478.75</v>
      </c>
      <c r="I12" s="11">
        <f>8249915/4</f>
        <v>2062478.75</v>
      </c>
      <c r="J12" s="15">
        <v>0</v>
      </c>
    </row>
    <row r="13" spans="2:10" ht="12.75">
      <c r="B13" s="8"/>
      <c r="C13" s="1"/>
      <c r="D13" s="18" t="s">
        <v>29</v>
      </c>
      <c r="E13" s="10">
        <f>203085316/4</f>
        <v>50771329</v>
      </c>
      <c r="F13" s="11">
        <f>32233400/4</f>
        <v>8058350</v>
      </c>
      <c r="G13" s="11">
        <f>235318716/4</f>
        <v>58829679</v>
      </c>
      <c r="H13" s="11">
        <f>235285873/4</f>
        <v>58821468.25</v>
      </c>
      <c r="I13" s="11">
        <f>235285873/4</f>
        <v>58821468.25</v>
      </c>
      <c r="J13" s="11">
        <f>32843/4</f>
        <v>8210.75</v>
      </c>
    </row>
    <row r="14" spans="2:10" ht="12.75">
      <c r="B14" s="8"/>
      <c r="C14" s="1"/>
      <c r="D14" s="18" t="s">
        <v>30</v>
      </c>
      <c r="E14" s="10">
        <f>79953578/4</f>
        <v>19988394.5</v>
      </c>
      <c r="F14" s="11">
        <f>-15314199/4</f>
        <v>-3828549.75</v>
      </c>
      <c r="G14" s="11">
        <f>64639379/4</f>
        <v>16159844.75</v>
      </c>
      <c r="H14" s="11">
        <f>64639379/4</f>
        <v>16159844.75</v>
      </c>
      <c r="I14" s="11">
        <f>64639379/4</f>
        <v>16159844.75</v>
      </c>
      <c r="J14" s="15">
        <v>0</v>
      </c>
    </row>
    <row r="15" spans="2:10" ht="12.75">
      <c r="B15" s="8"/>
      <c r="C15" s="1"/>
      <c r="D15" s="18" t="s">
        <v>31</v>
      </c>
      <c r="E15" s="10">
        <f>165356001/4</f>
        <v>41339000.25</v>
      </c>
      <c r="F15" s="11">
        <f>6399213/4</f>
        <v>1599803.25</v>
      </c>
      <c r="G15" s="11">
        <f>171755214/4</f>
        <v>42938803.5</v>
      </c>
      <c r="H15" s="11">
        <f>171755214/4</f>
        <v>42938803.5</v>
      </c>
      <c r="I15" s="11">
        <f>171755214/4</f>
        <v>42938803.5</v>
      </c>
      <c r="J15" s="15">
        <v>0</v>
      </c>
    </row>
    <row r="16" spans="2:10" ht="12.75">
      <c r="B16" s="8"/>
      <c r="C16" s="1"/>
      <c r="D16" s="18" t="s">
        <v>32</v>
      </c>
      <c r="E16" s="10">
        <f>13264440/4</f>
        <v>3316110</v>
      </c>
      <c r="F16" s="11">
        <f>-13264440/4</f>
        <v>-3316110</v>
      </c>
      <c r="G16" s="15">
        <v>0</v>
      </c>
      <c r="H16" s="15">
        <v>0</v>
      </c>
      <c r="I16" s="15">
        <v>0</v>
      </c>
      <c r="J16" s="15">
        <v>0</v>
      </c>
    </row>
    <row r="17" spans="2:10" ht="12.75">
      <c r="B17" s="8"/>
      <c r="C17" s="1"/>
      <c r="D17" s="19" t="s">
        <v>33</v>
      </c>
      <c r="E17" s="11">
        <f>46693255/4</f>
        <v>11673313.75</v>
      </c>
      <c r="F17" s="11">
        <f>-12986810/4</f>
        <v>-3246702.5</v>
      </c>
      <c r="G17" s="11">
        <f>33706445/4</f>
        <v>8426611.25</v>
      </c>
      <c r="H17" s="11">
        <f>33706445/4</f>
        <v>8426611.25</v>
      </c>
      <c r="I17" s="11">
        <f>33706445/4</f>
        <v>8426611.25</v>
      </c>
      <c r="J17" s="15">
        <v>0</v>
      </c>
    </row>
    <row r="18" spans="2:10" ht="12.75" customHeight="1">
      <c r="B18" s="8"/>
      <c r="C18" s="66" t="s">
        <v>34</v>
      </c>
      <c r="D18" s="66"/>
      <c r="E18" s="14">
        <f aca="true" t="shared" si="1" ref="E18:J18">SUM(E19:E26)</f>
        <v>146520145.5</v>
      </c>
      <c r="F18" s="14">
        <f t="shared" si="1"/>
        <v>-20971495.5</v>
      </c>
      <c r="G18" s="14">
        <f t="shared" si="1"/>
        <v>125548650</v>
      </c>
      <c r="H18" s="14">
        <f t="shared" si="1"/>
        <v>101402989.25</v>
      </c>
      <c r="I18" s="14">
        <f t="shared" si="1"/>
        <v>101402989.25</v>
      </c>
      <c r="J18" s="14">
        <f t="shared" si="1"/>
        <v>24145660.75</v>
      </c>
    </row>
    <row r="19" spans="2:10" ht="12.75">
      <c r="B19" s="8"/>
      <c r="C19" s="1"/>
      <c r="D19" s="18" t="s">
        <v>35</v>
      </c>
      <c r="E19" s="16">
        <v>0</v>
      </c>
      <c r="F19" s="11">
        <f>10402449/4</f>
        <v>2600612.25</v>
      </c>
      <c r="G19" s="11">
        <f>10402449/4</f>
        <v>2600612.25</v>
      </c>
      <c r="H19" s="11">
        <f>10402449/4</f>
        <v>2600612.25</v>
      </c>
      <c r="I19" s="11">
        <f>10402449/4</f>
        <v>2600612.25</v>
      </c>
      <c r="J19" s="15">
        <v>0</v>
      </c>
    </row>
    <row r="20" spans="2:10" ht="12.75">
      <c r="B20" s="8"/>
      <c r="C20" s="1"/>
      <c r="D20" s="18" t="s">
        <v>36</v>
      </c>
      <c r="E20" s="10">
        <f>30762163/4</f>
        <v>7690540.75</v>
      </c>
      <c r="F20" s="11">
        <f>-2464121/4</f>
        <v>-616030.25</v>
      </c>
      <c r="G20" s="11">
        <f>28298042/4</f>
        <v>7074510.5</v>
      </c>
      <c r="H20" s="11">
        <f>28298042/4</f>
        <v>7074510.5</v>
      </c>
      <c r="I20" s="11">
        <f>28298042/4</f>
        <v>7074510.5</v>
      </c>
      <c r="J20" s="15">
        <v>0</v>
      </c>
    </row>
    <row r="21" spans="2:10" ht="12.75">
      <c r="B21" s="8"/>
      <c r="C21" s="1"/>
      <c r="D21" s="18" t="s">
        <v>37</v>
      </c>
      <c r="E21" s="16">
        <v>0</v>
      </c>
      <c r="F21" s="11">
        <f>1020550/4</f>
        <v>255137.5</v>
      </c>
      <c r="G21" s="11">
        <f>1020550/4</f>
        <v>255137.5</v>
      </c>
      <c r="H21" s="11">
        <f>1020550/4</f>
        <v>255137.5</v>
      </c>
      <c r="I21" s="11">
        <f>1020550/4</f>
        <v>255137.5</v>
      </c>
      <c r="J21" s="15">
        <v>0</v>
      </c>
    </row>
    <row r="22" spans="2:10" ht="12.75">
      <c r="B22" s="8"/>
      <c r="C22" s="1"/>
      <c r="D22" s="18" t="s">
        <v>38</v>
      </c>
      <c r="E22" s="16">
        <v>0</v>
      </c>
      <c r="F22" s="11">
        <f>3178886/4</f>
        <v>794721.5</v>
      </c>
      <c r="G22" s="11">
        <f>3178886/4</f>
        <v>794721.5</v>
      </c>
      <c r="H22" s="11">
        <f>3178886/4</f>
        <v>794721.5</v>
      </c>
      <c r="I22" s="11">
        <f>3178886/4</f>
        <v>794721.5</v>
      </c>
      <c r="J22" s="15">
        <v>0</v>
      </c>
    </row>
    <row r="23" spans="2:10" ht="12.75">
      <c r="B23" s="8"/>
      <c r="C23" s="1"/>
      <c r="D23" s="18" t="s">
        <v>39</v>
      </c>
      <c r="E23" s="10">
        <f>551684329/4</f>
        <v>137921082.25</v>
      </c>
      <c r="F23" s="11">
        <f>-106979488/4</f>
        <v>-26744872</v>
      </c>
      <c r="G23" s="11">
        <f>444704841/4</f>
        <v>111176210.25</v>
      </c>
      <c r="H23" s="11">
        <f>348122198/4</f>
        <v>87030549.5</v>
      </c>
      <c r="I23" s="11">
        <f>348122198/4</f>
        <v>87030549.5</v>
      </c>
      <c r="J23" s="11">
        <f>96582643/4</f>
        <v>24145660.75</v>
      </c>
    </row>
    <row r="24" spans="2:10" ht="12.75">
      <c r="B24" s="8"/>
      <c r="C24" s="1"/>
      <c r="D24" s="18" t="s">
        <v>40</v>
      </c>
      <c r="E24" s="16">
        <v>0</v>
      </c>
      <c r="F24" s="11">
        <f>260834/4</f>
        <v>65208.5</v>
      </c>
      <c r="G24" s="11">
        <f>260834/4</f>
        <v>65208.5</v>
      </c>
      <c r="H24" s="11">
        <f>260834/4</f>
        <v>65208.5</v>
      </c>
      <c r="I24" s="11">
        <f>260834/4</f>
        <v>65208.5</v>
      </c>
      <c r="J24" s="15">
        <v>0</v>
      </c>
    </row>
    <row r="25" spans="2:10" ht="12.75">
      <c r="B25" s="8"/>
      <c r="C25" s="1"/>
      <c r="D25" s="18" t="s">
        <v>41</v>
      </c>
      <c r="E25" s="10">
        <f>3634090/4</f>
        <v>908522.5</v>
      </c>
      <c r="F25" s="11">
        <f>3374055/4</f>
        <v>843513.75</v>
      </c>
      <c r="G25" s="11">
        <f>7008145/4</f>
        <v>1752036.25</v>
      </c>
      <c r="H25" s="11">
        <f>7008145/4</f>
        <v>1752036.25</v>
      </c>
      <c r="I25" s="11">
        <f>7008145/4</f>
        <v>1752036.25</v>
      </c>
      <c r="J25" s="15">
        <v>0</v>
      </c>
    </row>
    <row r="26" spans="2:10" ht="12.75">
      <c r="B26" s="8"/>
      <c r="C26" s="1"/>
      <c r="D26" s="19" t="s">
        <v>42</v>
      </c>
      <c r="E26" s="15">
        <v>0</v>
      </c>
      <c r="F26" s="11">
        <f>7320853/4</f>
        <v>1830213.25</v>
      </c>
      <c r="G26" s="11">
        <f>7320853/4</f>
        <v>1830213.25</v>
      </c>
      <c r="H26" s="11">
        <f>7320853/4</f>
        <v>1830213.25</v>
      </c>
      <c r="I26" s="11">
        <f>7320853/4</f>
        <v>1830213.25</v>
      </c>
      <c r="J26" s="15">
        <v>0</v>
      </c>
    </row>
    <row r="27" spans="2:10" ht="12.75" customHeight="1">
      <c r="B27" s="8"/>
      <c r="C27" s="66" t="s">
        <v>43</v>
      </c>
      <c r="D27" s="66"/>
      <c r="E27" s="14">
        <f aca="true" t="shared" si="2" ref="E27:J27">SUM(E28:E35)</f>
        <v>4401828.5</v>
      </c>
      <c r="F27" s="14">
        <f t="shared" si="2"/>
        <v>34855231</v>
      </c>
      <c r="G27" s="14">
        <f t="shared" si="2"/>
        <v>39257059.5</v>
      </c>
      <c r="H27" s="14">
        <f t="shared" si="2"/>
        <v>39256800.25</v>
      </c>
      <c r="I27" s="14">
        <f t="shared" si="2"/>
        <v>39256800.25</v>
      </c>
      <c r="J27" s="14">
        <f t="shared" si="2"/>
        <v>259.25</v>
      </c>
    </row>
    <row r="28" spans="2:10" ht="12.75">
      <c r="B28" s="8"/>
      <c r="C28" s="1"/>
      <c r="D28" s="18" t="s">
        <v>44</v>
      </c>
      <c r="E28" s="16">
        <v>0</v>
      </c>
      <c r="F28" s="11">
        <f>20462957/4</f>
        <v>5115739.25</v>
      </c>
      <c r="G28" s="11">
        <f>20462957/4</f>
        <v>5115739.25</v>
      </c>
      <c r="H28" s="11">
        <f>20462957/4</f>
        <v>5115739.25</v>
      </c>
      <c r="I28" s="11">
        <f>20462957/4</f>
        <v>5115739.25</v>
      </c>
      <c r="J28" s="15">
        <v>0</v>
      </c>
    </row>
    <row r="29" spans="2:10" ht="12.75">
      <c r="B29" s="8"/>
      <c r="C29" s="1"/>
      <c r="D29" s="18" t="s">
        <v>45</v>
      </c>
      <c r="E29" s="16">
        <v>0</v>
      </c>
      <c r="F29" s="11">
        <f>588506/4</f>
        <v>147126.5</v>
      </c>
      <c r="G29" s="11">
        <f>588506/4</f>
        <v>147126.5</v>
      </c>
      <c r="H29" s="11">
        <f>588506/4</f>
        <v>147126.5</v>
      </c>
      <c r="I29" s="11">
        <f>588506/4</f>
        <v>147126.5</v>
      </c>
      <c r="J29" s="15">
        <v>0</v>
      </c>
    </row>
    <row r="30" spans="2:10" ht="12.75">
      <c r="B30" s="8"/>
      <c r="C30" s="1"/>
      <c r="D30" s="18" t="s">
        <v>46</v>
      </c>
      <c r="E30" s="16">
        <v>0</v>
      </c>
      <c r="F30" s="11">
        <f>22461104/4</f>
        <v>5615276</v>
      </c>
      <c r="G30" s="11">
        <f>22461104/4</f>
        <v>5615276</v>
      </c>
      <c r="H30" s="11">
        <f>22461104/4</f>
        <v>5615276</v>
      </c>
      <c r="I30" s="11">
        <f>22461104/4</f>
        <v>5615276</v>
      </c>
      <c r="J30" s="15">
        <v>0</v>
      </c>
    </row>
    <row r="31" spans="2:10" ht="12.75">
      <c r="B31" s="8"/>
      <c r="C31" s="1"/>
      <c r="D31" s="18" t="s">
        <v>47</v>
      </c>
      <c r="E31" s="16">
        <v>0</v>
      </c>
      <c r="F31" s="11">
        <f>2701649/4</f>
        <v>675412.25</v>
      </c>
      <c r="G31" s="11">
        <f>2701649/4</f>
        <v>675412.25</v>
      </c>
      <c r="H31" s="11">
        <f>2701649/4</f>
        <v>675412.25</v>
      </c>
      <c r="I31" s="11">
        <f>2701649/4</f>
        <v>675412.25</v>
      </c>
      <c r="J31" s="15">
        <v>0</v>
      </c>
    </row>
    <row r="32" spans="2:10" ht="12.75">
      <c r="B32" s="8"/>
      <c r="C32" s="1"/>
      <c r="D32" s="18" t="s">
        <v>48</v>
      </c>
      <c r="E32" s="10">
        <f>1371904/4</f>
        <v>342976</v>
      </c>
      <c r="F32" s="11">
        <f>57583415/4</f>
        <v>14395853.75</v>
      </c>
      <c r="G32" s="11">
        <f>58955319/4</f>
        <v>14738829.75</v>
      </c>
      <c r="H32" s="11">
        <f>58955319/4</f>
        <v>14738829.75</v>
      </c>
      <c r="I32" s="11">
        <f>58955319/4</f>
        <v>14738829.75</v>
      </c>
      <c r="J32" s="15">
        <v>0</v>
      </c>
    </row>
    <row r="33" spans="2:10" ht="12.75">
      <c r="B33" s="8"/>
      <c r="C33" s="1"/>
      <c r="D33" s="18" t="s">
        <v>49</v>
      </c>
      <c r="E33" s="16">
        <v>0</v>
      </c>
      <c r="F33" s="11">
        <f>1470177/4</f>
        <v>367544.25</v>
      </c>
      <c r="G33" s="11">
        <f>1470177/4</f>
        <v>367544.25</v>
      </c>
      <c r="H33" s="11">
        <f>1469140/4</f>
        <v>367285</v>
      </c>
      <c r="I33" s="11">
        <f>1469140/4</f>
        <v>367285</v>
      </c>
      <c r="J33" s="11">
        <v>259.25</v>
      </c>
    </row>
    <row r="34" spans="2:10" ht="12.75">
      <c r="B34" s="8"/>
      <c r="C34" s="1"/>
      <c r="D34" s="18" t="s">
        <v>50</v>
      </c>
      <c r="E34" s="16">
        <v>0</v>
      </c>
      <c r="F34" s="11">
        <f>1211685/4</f>
        <v>302921.25</v>
      </c>
      <c r="G34" s="11">
        <f>1211685/4</f>
        <v>302921.25</v>
      </c>
      <c r="H34" s="11">
        <f>1211685/4</f>
        <v>302921.25</v>
      </c>
      <c r="I34" s="11">
        <f>1211685/4</f>
        <v>302921.25</v>
      </c>
      <c r="J34" s="15">
        <v>0</v>
      </c>
    </row>
    <row r="35" spans="2:10" ht="12.75">
      <c r="B35" s="8"/>
      <c r="C35" s="1"/>
      <c r="D35" s="18" t="s">
        <v>51</v>
      </c>
      <c r="E35" s="10">
        <f>16235410/4</f>
        <v>4058852.5</v>
      </c>
      <c r="F35" s="11">
        <f>32941431/4</f>
        <v>8235357.75</v>
      </c>
      <c r="G35" s="11">
        <f>49176841/4</f>
        <v>12294210.25</v>
      </c>
      <c r="H35" s="11">
        <f>49176841/4</f>
        <v>12294210.25</v>
      </c>
      <c r="I35" s="11">
        <f>49176841/4</f>
        <v>12294210.25</v>
      </c>
      <c r="J35" s="15">
        <v>0</v>
      </c>
    </row>
    <row r="36" spans="2:11" ht="19.5" customHeight="1">
      <c r="B36" s="67" t="s">
        <v>18</v>
      </c>
      <c r="C36" s="68"/>
      <c r="D36" s="68"/>
      <c r="E36" s="25">
        <f aca="true" t="shared" si="3" ref="E36:J36">+E10+E18+E27</f>
        <v>339515728</v>
      </c>
      <c r="F36" s="25">
        <f t="shared" si="3"/>
        <v>13386714.25</v>
      </c>
      <c r="G36" s="25">
        <f t="shared" si="3"/>
        <v>352902442.25</v>
      </c>
      <c r="H36" s="25">
        <f t="shared" si="3"/>
        <v>328748311.5</v>
      </c>
      <c r="I36" s="25">
        <f t="shared" si="3"/>
        <v>328748311.5</v>
      </c>
      <c r="J36" s="25">
        <f t="shared" si="3"/>
        <v>24154130.75</v>
      </c>
      <c r="K36" s="24"/>
    </row>
    <row r="37" spans="2:16" s="20" customFormat="1" ht="13.5" customHeight="1">
      <c r="B37" s="43"/>
      <c r="C37" s="43"/>
      <c r="D37" s="43"/>
      <c r="E37" s="44"/>
      <c r="F37" s="44"/>
      <c r="G37" s="44"/>
      <c r="H37" s="44"/>
      <c r="I37" s="44"/>
      <c r="J37" s="44"/>
      <c r="K37" s="43"/>
      <c r="P37" s="26"/>
    </row>
    <row r="38" spans="2:16" s="20" customFormat="1" ht="28.5" customHeight="1">
      <c r="B38" s="23"/>
      <c r="C38" s="23"/>
      <c r="D38" s="54" t="s">
        <v>19</v>
      </c>
      <c r="E38" s="54"/>
      <c r="F38" s="54"/>
      <c r="G38" s="54"/>
      <c r="H38" s="54"/>
      <c r="I38" s="54"/>
      <c r="J38" s="54"/>
      <c r="K38" s="54"/>
      <c r="P38" s="26"/>
    </row>
    <row r="39" s="20" customFormat="1" ht="12.75">
      <c r="P39" s="26"/>
    </row>
    <row r="40" s="20" customFormat="1" ht="12.75">
      <c r="P40" s="26"/>
    </row>
    <row r="41" s="20" customFormat="1" ht="12.75">
      <c r="P41" s="26"/>
    </row>
    <row r="42" s="20" customFormat="1" ht="12.75">
      <c r="P42" s="26"/>
    </row>
    <row r="43" spans="2:11" ht="70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2:11" ht="12.75">
      <c r="B44" s="48" t="s">
        <v>20</v>
      </c>
      <c r="C44" s="48"/>
      <c r="D44" s="48"/>
      <c r="E44" s="48"/>
      <c r="F44" s="48"/>
      <c r="G44" s="48"/>
      <c r="H44" s="48"/>
      <c r="I44" s="48"/>
      <c r="J44" s="48"/>
      <c r="K44" s="48"/>
    </row>
    <row r="45" spans="2:11" ht="12.75">
      <c r="B45" s="46" t="s">
        <v>22</v>
      </c>
      <c r="C45" s="46"/>
      <c r="D45" s="46"/>
      <c r="E45" s="46"/>
      <c r="F45" s="46"/>
      <c r="G45" s="46"/>
      <c r="H45" s="46"/>
      <c r="I45" s="46"/>
      <c r="J45" s="46"/>
      <c r="K45" s="46"/>
    </row>
    <row r="46" spans="2:11" ht="12.75">
      <c r="B46" s="46" t="s">
        <v>1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2:11" ht="12.75">
      <c r="B47" s="46" t="s">
        <v>2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2:11" ht="12.75">
      <c r="B48" s="46" t="s">
        <v>3</v>
      </c>
      <c r="C48" s="46"/>
      <c r="D48" s="46"/>
      <c r="E48" s="46"/>
      <c r="F48" s="46"/>
      <c r="G48" s="46"/>
      <c r="H48" s="46"/>
      <c r="I48" s="46"/>
      <c r="J48" s="46"/>
      <c r="K48" s="46"/>
    </row>
    <row r="49" spans="2:11" ht="12.75" customHeight="1">
      <c r="B49" s="51" t="s">
        <v>59</v>
      </c>
      <c r="C49" s="51"/>
      <c r="D49" s="51"/>
      <c r="E49" s="51"/>
      <c r="F49" s="51"/>
      <c r="G49" s="51"/>
      <c r="H49" s="51"/>
      <c r="I49" s="51"/>
      <c r="J49" s="51"/>
      <c r="K49" s="38"/>
    </row>
    <row r="50" spans="2:10" ht="22.5" customHeight="1">
      <c r="B50" s="47" t="s">
        <v>4</v>
      </c>
      <c r="C50" s="50"/>
      <c r="D50" s="50"/>
      <c r="E50" s="2" t="s">
        <v>5</v>
      </c>
      <c r="F50" s="3" t="s">
        <v>6</v>
      </c>
      <c r="G50" s="3" t="s">
        <v>7</v>
      </c>
      <c r="H50" s="3" t="s">
        <v>8</v>
      </c>
      <c r="I50" s="3" t="s">
        <v>9</v>
      </c>
      <c r="J50" s="3" t="s">
        <v>10</v>
      </c>
    </row>
    <row r="51" spans="2:10" ht="12.75">
      <c r="B51" s="4"/>
      <c r="C51" s="5"/>
      <c r="D51" s="5"/>
      <c r="E51" s="6" t="s">
        <v>11</v>
      </c>
      <c r="F51" s="7" t="s">
        <v>12</v>
      </c>
      <c r="G51" s="7" t="s">
        <v>13</v>
      </c>
      <c r="H51" s="7" t="s">
        <v>14</v>
      </c>
      <c r="I51" s="7" t="s">
        <v>15</v>
      </c>
      <c r="J51" s="7" t="s">
        <v>16</v>
      </c>
    </row>
    <row r="52" spans="2:10" ht="12.75">
      <c r="B52" s="8"/>
      <c r="C52" s="1"/>
      <c r="D52" s="17" t="s">
        <v>23</v>
      </c>
      <c r="E52" s="10">
        <v>339515728</v>
      </c>
      <c r="F52" s="11">
        <v>13386714.25</v>
      </c>
      <c r="G52" s="11">
        <v>352902442.25</v>
      </c>
      <c r="H52" s="11">
        <v>328748311.5</v>
      </c>
      <c r="I52" s="11">
        <v>328748311.5</v>
      </c>
      <c r="J52" s="11">
        <v>24154130.75</v>
      </c>
    </row>
    <row r="53" spans="2:11" ht="22.5" customHeight="1">
      <c r="B53" s="61" t="s">
        <v>18</v>
      </c>
      <c r="C53" s="62"/>
      <c r="D53" s="62"/>
      <c r="E53" s="12">
        <f aca="true" t="shared" si="4" ref="E53:J53">SUM(E52)</f>
        <v>339515728</v>
      </c>
      <c r="F53" s="12">
        <f t="shared" si="4"/>
        <v>13386714.25</v>
      </c>
      <c r="G53" s="12">
        <f t="shared" si="4"/>
        <v>352902442.25</v>
      </c>
      <c r="H53" s="12">
        <f t="shared" si="4"/>
        <v>328748311.5</v>
      </c>
      <c r="I53" s="12">
        <f t="shared" si="4"/>
        <v>328748311.5</v>
      </c>
      <c r="J53" s="12">
        <f t="shared" si="4"/>
        <v>24154130.75</v>
      </c>
      <c r="K53" s="23"/>
    </row>
    <row r="54" spans="2:11" ht="12.75">
      <c r="B54" s="53"/>
      <c r="C54" s="53"/>
      <c r="D54" s="53"/>
      <c r="E54" s="53"/>
      <c r="F54" s="53"/>
      <c r="G54" s="53"/>
      <c r="H54" s="53"/>
      <c r="I54" s="53"/>
      <c r="J54" s="56"/>
      <c r="K54" s="56"/>
    </row>
    <row r="55" spans="2:16" s="20" customFormat="1" ht="34.5" customHeight="1">
      <c r="B55" s="23"/>
      <c r="C55" s="23"/>
      <c r="D55" s="54" t="s">
        <v>19</v>
      </c>
      <c r="E55" s="54"/>
      <c r="F55" s="54"/>
      <c r="G55" s="54"/>
      <c r="H55" s="54"/>
      <c r="I55" s="54"/>
      <c r="J55" s="54"/>
      <c r="K55" s="54"/>
      <c r="P55" s="26"/>
    </row>
    <row r="56" s="20" customFormat="1" ht="12.75">
      <c r="P56" s="26"/>
    </row>
    <row r="57" spans="5:16" s="20" customFormat="1" ht="12.75">
      <c r="E57" s="45"/>
      <c r="F57" s="45"/>
      <c r="G57" s="45"/>
      <c r="H57" s="45"/>
      <c r="I57" s="45"/>
      <c r="J57" s="45"/>
      <c r="P57" s="26"/>
    </row>
    <row r="58" s="20" customFormat="1" ht="12.75">
      <c r="P58" s="26"/>
    </row>
    <row r="59" spans="1:16" s="20" customFormat="1" ht="102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P59" s="26"/>
    </row>
    <row r="60" spans="1:11" ht="12" customHeight="1">
      <c r="A60" s="23"/>
      <c r="B60" s="48" t="s">
        <v>20</v>
      </c>
      <c r="C60" s="48"/>
      <c r="D60" s="48"/>
      <c r="E60" s="48"/>
      <c r="F60" s="48"/>
      <c r="G60" s="48"/>
      <c r="H60" s="48"/>
      <c r="I60" s="48"/>
      <c r="J60" s="48"/>
      <c r="K60" s="23"/>
    </row>
    <row r="61" spans="1:11" ht="12" customHeight="1">
      <c r="A61" s="23"/>
      <c r="B61" s="46" t="s">
        <v>0</v>
      </c>
      <c r="C61" s="46"/>
      <c r="D61" s="46"/>
      <c r="E61" s="46"/>
      <c r="F61" s="46"/>
      <c r="G61" s="46"/>
      <c r="H61" s="46"/>
      <c r="I61" s="46"/>
      <c r="J61" s="46"/>
      <c r="K61" s="23"/>
    </row>
    <row r="62" spans="1:11" ht="12" customHeight="1">
      <c r="A62" s="23"/>
      <c r="B62" s="46" t="s">
        <v>1</v>
      </c>
      <c r="C62" s="46"/>
      <c r="D62" s="46"/>
      <c r="E62" s="46"/>
      <c r="F62" s="46"/>
      <c r="G62" s="46"/>
      <c r="H62" s="46"/>
      <c r="I62" s="46"/>
      <c r="J62" s="46"/>
      <c r="K62" s="23"/>
    </row>
    <row r="63" spans="1:11" ht="12" customHeight="1">
      <c r="A63" s="23"/>
      <c r="B63" s="46" t="s">
        <v>2</v>
      </c>
      <c r="C63" s="46"/>
      <c r="D63" s="46"/>
      <c r="E63" s="46"/>
      <c r="F63" s="46"/>
      <c r="G63" s="46"/>
      <c r="H63" s="46"/>
      <c r="I63" s="46"/>
      <c r="J63" s="46"/>
      <c r="K63" s="23"/>
    </row>
    <row r="64" spans="1:11" ht="12" customHeight="1">
      <c r="A64" s="23"/>
      <c r="B64" s="46" t="s">
        <v>3</v>
      </c>
      <c r="C64" s="46"/>
      <c r="D64" s="46"/>
      <c r="E64" s="46"/>
      <c r="F64" s="46"/>
      <c r="G64" s="46"/>
      <c r="H64" s="46"/>
      <c r="I64" s="46"/>
      <c r="J64" s="46"/>
      <c r="K64" s="23"/>
    </row>
    <row r="65" spans="1:11" ht="12" customHeight="1">
      <c r="A65" s="23"/>
      <c r="B65" s="51" t="s">
        <v>59</v>
      </c>
      <c r="C65" s="51"/>
      <c r="D65" s="51"/>
      <c r="E65" s="51"/>
      <c r="F65" s="51"/>
      <c r="G65" s="51"/>
      <c r="H65" s="51"/>
      <c r="I65" s="51"/>
      <c r="J65" s="51"/>
      <c r="K65" s="23"/>
    </row>
    <row r="66" spans="1:11" ht="39.75" customHeight="1">
      <c r="A66" s="23"/>
      <c r="B66" s="47" t="s">
        <v>4</v>
      </c>
      <c r="C66" s="47"/>
      <c r="D66" s="47"/>
      <c r="E66" s="2" t="s">
        <v>5</v>
      </c>
      <c r="F66" s="3" t="s">
        <v>6</v>
      </c>
      <c r="G66" s="3" t="s">
        <v>7</v>
      </c>
      <c r="H66" s="3" t="s">
        <v>8</v>
      </c>
      <c r="I66" s="3" t="s">
        <v>9</v>
      </c>
      <c r="J66" s="3" t="s">
        <v>10</v>
      </c>
      <c r="K66" s="23"/>
    </row>
    <row r="67" spans="1:11" ht="15" customHeight="1">
      <c r="A67" s="23"/>
      <c r="B67" s="4"/>
      <c r="C67" s="5"/>
      <c r="D67" s="5"/>
      <c r="E67" s="6" t="s">
        <v>11</v>
      </c>
      <c r="F67" s="7" t="s">
        <v>12</v>
      </c>
      <c r="G67" s="7" t="s">
        <v>13</v>
      </c>
      <c r="H67" s="7" t="s">
        <v>14</v>
      </c>
      <c r="I67" s="7" t="s">
        <v>15</v>
      </c>
      <c r="J67" s="7" t="s">
        <v>16</v>
      </c>
      <c r="K67" s="23"/>
    </row>
    <row r="68" spans="1:16" ht="16.5" customHeight="1">
      <c r="A68" s="23"/>
      <c r="B68" s="8"/>
      <c r="C68" s="1"/>
      <c r="D68" s="9" t="s">
        <v>17</v>
      </c>
      <c r="E68" s="10">
        <v>1358062912</v>
      </c>
      <c r="F68" s="11">
        <v>53546857</v>
      </c>
      <c r="G68" s="11">
        <v>1411609769</v>
      </c>
      <c r="H68" s="11">
        <v>1314993246</v>
      </c>
      <c r="I68" s="11">
        <v>1314993246</v>
      </c>
      <c r="J68" s="11">
        <v>96616523</v>
      </c>
      <c r="K68" s="23"/>
      <c r="P68" s="27"/>
    </row>
    <row r="69" spans="1:16" ht="21.75" customHeight="1">
      <c r="A69" s="23"/>
      <c r="B69" s="52" t="s">
        <v>18</v>
      </c>
      <c r="C69" s="52"/>
      <c r="D69" s="52"/>
      <c r="E69" s="12">
        <v>1358062912</v>
      </c>
      <c r="F69" s="13">
        <v>53546857</v>
      </c>
      <c r="G69" s="13">
        <v>1411609769</v>
      </c>
      <c r="H69" s="13">
        <v>1314993246</v>
      </c>
      <c r="I69" s="13">
        <v>1314993246</v>
      </c>
      <c r="J69" s="13">
        <v>96616523</v>
      </c>
      <c r="K69" s="23"/>
      <c r="P69" s="27"/>
    </row>
    <row r="70" spans="1:16" ht="0.75" customHeight="1">
      <c r="A70" s="23"/>
      <c r="B70" s="53"/>
      <c r="C70" s="53"/>
      <c r="D70" s="53"/>
      <c r="E70" s="53"/>
      <c r="F70" s="53"/>
      <c r="G70" s="53"/>
      <c r="H70" s="53"/>
      <c r="I70" s="53"/>
      <c r="J70" s="53"/>
      <c r="K70" s="23"/>
      <c r="P70" s="27"/>
    </row>
    <row r="71" spans="1:16" ht="40.5" customHeight="1">
      <c r="A71" s="23"/>
      <c r="B71" s="1"/>
      <c r="C71" s="1"/>
      <c r="D71" s="54" t="s">
        <v>19</v>
      </c>
      <c r="E71" s="54"/>
      <c r="F71" s="54"/>
      <c r="G71" s="54"/>
      <c r="H71" s="54"/>
      <c r="I71" s="54"/>
      <c r="J71" s="54"/>
      <c r="K71" s="23"/>
      <c r="P71" s="27"/>
    </row>
    <row r="72" spans="1:11" ht="30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0" ht="12.75">
      <c r="B73" s="20"/>
      <c r="C73" s="20"/>
      <c r="D73" s="20"/>
      <c r="E73" s="20"/>
      <c r="F73" s="20"/>
      <c r="G73" s="20"/>
      <c r="H73" s="20"/>
      <c r="I73" s="20"/>
      <c r="J73" s="20"/>
    </row>
    <row r="74" spans="2:10" ht="42.75" customHeight="1">
      <c r="B74" s="20"/>
      <c r="C74" s="20"/>
      <c r="D74" s="20"/>
      <c r="E74" s="20"/>
      <c r="F74" s="20"/>
      <c r="G74" s="20"/>
      <c r="H74" s="20"/>
      <c r="I74" s="20"/>
      <c r="J74" s="20"/>
    </row>
    <row r="75" spans="2:11" ht="12.75">
      <c r="B75" s="21" t="s">
        <v>20</v>
      </c>
      <c r="C75" s="21"/>
      <c r="D75" s="22"/>
      <c r="E75" s="22"/>
      <c r="F75" s="22"/>
      <c r="G75" s="22"/>
      <c r="H75" s="22"/>
      <c r="I75" s="22"/>
      <c r="J75" s="22"/>
      <c r="K75" s="22"/>
    </row>
    <row r="76" spans="2:11" ht="12.75">
      <c r="B76" s="49" t="s">
        <v>24</v>
      </c>
      <c r="C76" s="49"/>
      <c r="D76" s="49"/>
      <c r="E76" s="49"/>
      <c r="F76" s="49"/>
      <c r="G76" s="49"/>
      <c r="H76" s="49"/>
      <c r="I76" s="49"/>
      <c r="J76" s="49"/>
      <c r="K76" s="49"/>
    </row>
    <row r="77" spans="2:11" ht="12.75">
      <c r="B77" s="49" t="s">
        <v>1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2:11" ht="12.75">
      <c r="B78" s="49" t="s">
        <v>2</v>
      </c>
      <c r="C78" s="49"/>
      <c r="D78" s="49"/>
      <c r="E78" s="49"/>
      <c r="F78" s="49"/>
      <c r="G78" s="49"/>
      <c r="H78" s="49"/>
      <c r="I78" s="49"/>
      <c r="J78" s="49"/>
      <c r="K78" s="49"/>
    </row>
    <row r="79" spans="2:11" ht="12.75">
      <c r="B79" s="49" t="s">
        <v>3</v>
      </c>
      <c r="C79" s="49"/>
      <c r="D79" s="49"/>
      <c r="E79" s="49"/>
      <c r="F79" s="49"/>
      <c r="G79" s="49"/>
      <c r="H79" s="49"/>
      <c r="I79" s="49"/>
      <c r="J79" s="49"/>
      <c r="K79" s="49"/>
    </row>
    <row r="80" spans="2:11" ht="12.75" customHeight="1">
      <c r="B80" s="51" t="s">
        <v>59</v>
      </c>
      <c r="C80" s="51"/>
      <c r="D80" s="51"/>
      <c r="E80" s="51"/>
      <c r="F80" s="51"/>
      <c r="G80" s="51"/>
      <c r="H80" s="51"/>
      <c r="I80" s="51"/>
      <c r="J80" s="51"/>
      <c r="K80" s="37"/>
    </row>
    <row r="81" spans="2:10" ht="22.5" customHeight="1">
      <c r="B81" s="47" t="s">
        <v>4</v>
      </c>
      <c r="C81" s="50"/>
      <c r="D81" s="50"/>
      <c r="E81" s="2" t="s">
        <v>5</v>
      </c>
      <c r="F81" s="3" t="s">
        <v>6</v>
      </c>
      <c r="G81" s="3" t="s">
        <v>7</v>
      </c>
      <c r="H81" s="3" t="s">
        <v>8</v>
      </c>
      <c r="I81" s="3" t="s">
        <v>9</v>
      </c>
      <c r="J81" s="3" t="s">
        <v>10</v>
      </c>
    </row>
    <row r="82" spans="2:10" ht="12.75">
      <c r="B82" s="57"/>
      <c r="C82" s="58"/>
      <c r="D82" s="58"/>
      <c r="E82" s="6" t="s">
        <v>11</v>
      </c>
      <c r="F82" s="7" t="s">
        <v>12</v>
      </c>
      <c r="G82" s="7" t="s">
        <v>13</v>
      </c>
      <c r="H82" s="7" t="s">
        <v>14</v>
      </c>
      <c r="I82" s="7" t="s">
        <v>15</v>
      </c>
      <c r="J82" s="7" t="s">
        <v>16</v>
      </c>
    </row>
    <row r="83" spans="2:10" ht="12.75" customHeight="1">
      <c r="B83" s="28"/>
      <c r="C83" s="59" t="s">
        <v>52</v>
      </c>
      <c r="D83" s="59"/>
      <c r="E83" s="29">
        <f>+E84</f>
        <v>4239465</v>
      </c>
      <c r="F83" s="29">
        <f>+F84</f>
        <v>0</v>
      </c>
      <c r="G83" s="29">
        <f>+G84</f>
        <v>4239465</v>
      </c>
      <c r="H83" s="29">
        <f>+H84</f>
        <v>4239465</v>
      </c>
      <c r="I83" s="29">
        <f>+I84</f>
        <v>4239465</v>
      </c>
      <c r="J83" s="30">
        <v>0</v>
      </c>
    </row>
    <row r="84" spans="2:10" ht="12.75">
      <c r="B84" s="28"/>
      <c r="C84" s="34"/>
      <c r="D84" s="35" t="s">
        <v>53</v>
      </c>
      <c r="E84" s="31">
        <v>4239465</v>
      </c>
      <c r="F84" s="31">
        <v>0</v>
      </c>
      <c r="G84" s="31">
        <v>4239465</v>
      </c>
      <c r="H84" s="32">
        <f>+G84</f>
        <v>4239465</v>
      </c>
      <c r="I84" s="32">
        <f>+H84</f>
        <v>4239465</v>
      </c>
      <c r="J84" s="32">
        <v>0</v>
      </c>
    </row>
    <row r="85" spans="2:10" ht="12.75" customHeight="1">
      <c r="B85" s="39"/>
      <c r="C85" s="60" t="s">
        <v>54</v>
      </c>
      <c r="D85" s="60"/>
      <c r="E85" s="29">
        <f aca="true" t="shared" si="5" ref="E85:J85">+E86</f>
        <v>1251880775</v>
      </c>
      <c r="F85" s="29">
        <f t="shared" si="5"/>
        <v>53546857</v>
      </c>
      <c r="G85" s="29">
        <f t="shared" si="5"/>
        <v>1306979396</v>
      </c>
      <c r="H85" s="29">
        <f t="shared" si="5"/>
        <v>1210362873</v>
      </c>
      <c r="I85" s="29">
        <f t="shared" si="5"/>
        <v>1210362873</v>
      </c>
      <c r="J85" s="29">
        <f t="shared" si="5"/>
        <v>96616523</v>
      </c>
    </row>
    <row r="86" spans="2:10" ht="12.75">
      <c r="B86" s="39"/>
      <c r="C86" s="34"/>
      <c r="D86" s="35" t="s">
        <v>55</v>
      </c>
      <c r="E86" s="31">
        <f>1315376357-63495582</f>
        <v>1251880775</v>
      </c>
      <c r="F86" s="32">
        <v>53546857</v>
      </c>
      <c r="G86" s="32">
        <v>1306979396</v>
      </c>
      <c r="H86" s="32">
        <v>1210362873</v>
      </c>
      <c r="I86" s="32">
        <v>1210362873</v>
      </c>
      <c r="J86" s="32">
        <v>96616523</v>
      </c>
    </row>
    <row r="87" spans="2:10" ht="12.75" customHeight="1">
      <c r="B87" s="39"/>
      <c r="C87" s="60" t="s">
        <v>56</v>
      </c>
      <c r="D87" s="60"/>
      <c r="E87" s="29">
        <f aca="true" t="shared" si="6" ref="E87:J87">+E88</f>
        <v>101942672</v>
      </c>
      <c r="F87" s="29">
        <f t="shared" si="6"/>
        <v>0</v>
      </c>
      <c r="G87" s="29">
        <f t="shared" si="6"/>
        <v>100390908</v>
      </c>
      <c r="H87" s="29">
        <f t="shared" si="6"/>
        <v>100390908</v>
      </c>
      <c r="I87" s="29">
        <f t="shared" si="6"/>
        <v>100390908</v>
      </c>
      <c r="J87" s="29">
        <f t="shared" si="6"/>
        <v>0</v>
      </c>
    </row>
    <row r="88" spans="2:10" ht="12.75">
      <c r="B88" s="39"/>
      <c r="C88" s="34"/>
      <c r="D88" s="36" t="s">
        <v>57</v>
      </c>
      <c r="E88" s="32">
        <v>101942672</v>
      </c>
      <c r="F88" s="32">
        <v>0</v>
      </c>
      <c r="G88" s="32">
        <v>100390908</v>
      </c>
      <c r="H88" s="32">
        <v>100390908</v>
      </c>
      <c r="I88" s="32">
        <v>100390908</v>
      </c>
      <c r="J88" s="33">
        <v>0</v>
      </c>
    </row>
    <row r="89" spans="2:11" ht="20.25" customHeight="1">
      <c r="B89" s="64" t="s">
        <v>58</v>
      </c>
      <c r="C89" s="65"/>
      <c r="D89" s="65"/>
      <c r="E89" s="40">
        <f aca="true" t="shared" si="7" ref="E89:J89">+E83+E85+E87</f>
        <v>1358062912</v>
      </c>
      <c r="F89" s="40">
        <f t="shared" si="7"/>
        <v>53546857</v>
      </c>
      <c r="G89" s="40">
        <f t="shared" si="7"/>
        <v>1411609769</v>
      </c>
      <c r="H89" s="40">
        <f t="shared" si="7"/>
        <v>1314993246</v>
      </c>
      <c r="I89" s="41">
        <f t="shared" si="7"/>
        <v>1314993246</v>
      </c>
      <c r="J89" s="42">
        <f t="shared" si="7"/>
        <v>96616523</v>
      </c>
      <c r="K89" s="24"/>
    </row>
    <row r="90" spans="2:11" ht="12.75">
      <c r="B90" s="55"/>
      <c r="C90" s="55"/>
      <c r="D90" s="55"/>
      <c r="E90" s="55"/>
      <c r="F90" s="55"/>
      <c r="G90" s="55"/>
      <c r="H90" s="55"/>
      <c r="I90" s="55"/>
      <c r="J90" s="56"/>
      <c r="K90" s="56"/>
    </row>
    <row r="91" spans="2:11" ht="12.75"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2:11" ht="27" customHeight="1">
      <c r="B92" s="23"/>
      <c r="C92" s="23"/>
      <c r="D92" s="54" t="s">
        <v>19</v>
      </c>
      <c r="E92" s="54"/>
      <c r="F92" s="54"/>
      <c r="G92" s="54"/>
      <c r="H92" s="54"/>
      <c r="I92" s="54"/>
      <c r="J92" s="54"/>
      <c r="K92" s="54"/>
    </row>
    <row r="93" spans="2:11" ht="12.75"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="20" customFormat="1" ht="12.75">
      <c r="P94" s="26"/>
    </row>
    <row r="95" s="20" customFormat="1" ht="12.75">
      <c r="P95" s="26"/>
    </row>
    <row r="96" s="20" customFormat="1" ht="12.75">
      <c r="P96" s="26"/>
    </row>
    <row r="97" s="20" customFormat="1" ht="12.75">
      <c r="P97" s="26"/>
    </row>
    <row r="98" s="20" customFormat="1" ht="12.75">
      <c r="P98" s="26"/>
    </row>
    <row r="99" s="20" customFormat="1" ht="12.75">
      <c r="P99" s="26"/>
    </row>
    <row r="100" s="20" customFormat="1" ht="12.75">
      <c r="P100" s="26"/>
    </row>
    <row r="101" s="20" customFormat="1" ht="12.75">
      <c r="P101" s="26"/>
    </row>
    <row r="102" s="20" customFormat="1" ht="12.75">
      <c r="P102" s="26"/>
    </row>
    <row r="103" s="20" customFormat="1" ht="12.75">
      <c r="P103" s="26"/>
    </row>
    <row r="104" s="20" customFormat="1" ht="12.75">
      <c r="P104" s="26"/>
    </row>
    <row r="105" s="20" customFormat="1" ht="12.75">
      <c r="P105" s="26"/>
    </row>
    <row r="106" s="20" customFormat="1" ht="12.75">
      <c r="P106" s="26"/>
    </row>
    <row r="107" s="20" customFormat="1" ht="12.75">
      <c r="P107" s="26"/>
    </row>
    <row r="108" s="20" customFormat="1" ht="12.75">
      <c r="P108" s="26"/>
    </row>
    <row r="109" s="20" customFormat="1" ht="12.75">
      <c r="P109" s="26"/>
    </row>
    <row r="110" s="20" customFormat="1" ht="12.75">
      <c r="P110" s="26"/>
    </row>
    <row r="111" s="20" customFormat="1" ht="12.75">
      <c r="P111" s="26"/>
    </row>
  </sheetData>
  <sheetProtection/>
  <mergeCells count="45">
    <mergeCell ref="B89:D89"/>
    <mergeCell ref="B8:D8"/>
    <mergeCell ref="B47:K47"/>
    <mergeCell ref="B48:K48"/>
    <mergeCell ref="B50:D50"/>
    <mergeCell ref="B80:J80"/>
    <mergeCell ref="C18:D18"/>
    <mergeCell ref="C27:D27"/>
    <mergeCell ref="B36:D36"/>
    <mergeCell ref="B44:K44"/>
    <mergeCell ref="B49:J49"/>
    <mergeCell ref="B7:J7"/>
    <mergeCell ref="B53:D53"/>
    <mergeCell ref="B54:K54"/>
    <mergeCell ref="D55:K55"/>
    <mergeCell ref="D38:K38"/>
    <mergeCell ref="C10:D10"/>
    <mergeCell ref="B45:K45"/>
    <mergeCell ref="B46:K46"/>
    <mergeCell ref="B90:K90"/>
    <mergeCell ref="D92:K92"/>
    <mergeCell ref="B60:J60"/>
    <mergeCell ref="B61:J61"/>
    <mergeCell ref="B62:J62"/>
    <mergeCell ref="B63:J63"/>
    <mergeCell ref="B82:D82"/>
    <mergeCell ref="C83:D83"/>
    <mergeCell ref="C85:D85"/>
    <mergeCell ref="C87:D87"/>
    <mergeCell ref="B81:D81"/>
    <mergeCell ref="B76:K76"/>
    <mergeCell ref="B65:J65"/>
    <mergeCell ref="B69:D69"/>
    <mergeCell ref="B70:J70"/>
    <mergeCell ref="D71:J71"/>
    <mergeCell ref="B64:J64"/>
    <mergeCell ref="B66:D66"/>
    <mergeCell ref="B2:K2"/>
    <mergeCell ref="B77:K77"/>
    <mergeCell ref="B78:K78"/>
    <mergeCell ref="B79:K79"/>
    <mergeCell ref="B3:K3"/>
    <mergeCell ref="B4:K4"/>
    <mergeCell ref="B5:K5"/>
    <mergeCell ref="B6:K6"/>
  </mergeCells>
  <printOptions/>
  <pageMargins left="0.35433070866141736" right="0.35433070866141736" top="0.4724409448818898" bottom="0.4330708661417323" header="0.5118110236220472" footer="0.5118110236220472"/>
  <pageSetup horizontalDpi="300" verticalDpi="300" orientation="landscape" pageOrder="overThenDown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" sqref="B1:J13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9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1"/>
    </row>
    <row r="3" spans="1:11" ht="12" customHeight="1">
      <c r="A3" s="1"/>
      <c r="B3" s="46" t="s">
        <v>22</v>
      </c>
      <c r="C3" s="46"/>
      <c r="D3" s="46"/>
      <c r="E3" s="46"/>
      <c r="F3" s="46"/>
      <c r="G3" s="46"/>
      <c r="H3" s="46"/>
      <c r="I3" s="46"/>
      <c r="J3" s="46"/>
      <c r="K3" s="1"/>
    </row>
    <row r="4" spans="1:11" ht="12" customHeight="1">
      <c r="A4" s="1"/>
      <c r="B4" s="46" t="s">
        <v>1</v>
      </c>
      <c r="C4" s="46"/>
      <c r="D4" s="46"/>
      <c r="E4" s="46"/>
      <c r="F4" s="46"/>
      <c r="G4" s="46"/>
      <c r="H4" s="46"/>
      <c r="I4" s="46"/>
      <c r="J4" s="46"/>
      <c r="K4" s="1"/>
    </row>
    <row r="5" spans="1:11" ht="12" customHeight="1">
      <c r="A5" s="1"/>
      <c r="B5" s="46" t="s">
        <v>2</v>
      </c>
      <c r="C5" s="46"/>
      <c r="D5" s="46"/>
      <c r="E5" s="46"/>
      <c r="F5" s="46"/>
      <c r="G5" s="46"/>
      <c r="H5" s="46"/>
      <c r="I5" s="46"/>
      <c r="J5" s="46"/>
      <c r="K5" s="1"/>
    </row>
    <row r="6" spans="1:11" ht="12" customHeight="1">
      <c r="A6" s="1"/>
      <c r="B6" s="46" t="s">
        <v>3</v>
      </c>
      <c r="C6" s="46"/>
      <c r="D6" s="46"/>
      <c r="E6" s="46"/>
      <c r="F6" s="46"/>
      <c r="G6" s="46"/>
      <c r="H6" s="46"/>
      <c r="I6" s="46"/>
      <c r="J6" s="46"/>
      <c r="K6" s="1"/>
    </row>
    <row r="7" spans="1:11" ht="12" customHeight="1">
      <c r="A7" s="1"/>
      <c r="B7" s="48" t="s">
        <v>21</v>
      </c>
      <c r="C7" s="48"/>
      <c r="D7" s="48"/>
      <c r="E7" s="48"/>
      <c r="F7" s="48"/>
      <c r="G7" s="48"/>
      <c r="H7" s="48"/>
      <c r="I7" s="48"/>
      <c r="J7" s="48"/>
      <c r="K7" s="1"/>
    </row>
    <row r="8" spans="1:11" ht="39.75" customHeight="1">
      <c r="A8" s="1"/>
      <c r="B8" s="47" t="s">
        <v>4</v>
      </c>
      <c r="C8" s="47"/>
      <c r="D8" s="47"/>
      <c r="E8" s="2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"/>
    </row>
    <row r="9" spans="1:11" ht="15" customHeight="1">
      <c r="A9" s="1"/>
      <c r="B9" s="4"/>
      <c r="C9" s="5"/>
      <c r="D9" s="5"/>
      <c r="E9" s="6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1"/>
    </row>
    <row r="10" spans="1:11" ht="16.5" customHeight="1">
      <c r="A10" s="1"/>
      <c r="B10" s="8"/>
      <c r="C10" s="1"/>
      <c r="D10" s="9" t="s">
        <v>23</v>
      </c>
      <c r="E10" s="10">
        <v>1358062912</v>
      </c>
      <c r="F10" s="11">
        <v>53546857</v>
      </c>
      <c r="G10" s="11">
        <v>1411609769</v>
      </c>
      <c r="H10" s="11">
        <v>1314993246</v>
      </c>
      <c r="I10" s="11">
        <v>1314993246</v>
      </c>
      <c r="J10" s="11">
        <v>96616523</v>
      </c>
      <c r="K10" s="1"/>
    </row>
    <row r="11" spans="1:11" ht="21.75" customHeight="1">
      <c r="A11" s="1"/>
      <c r="B11" s="52" t="s">
        <v>18</v>
      </c>
      <c r="C11" s="52"/>
      <c r="D11" s="52"/>
      <c r="E11" s="12">
        <v>1358062912</v>
      </c>
      <c r="F11" s="13">
        <v>53546857</v>
      </c>
      <c r="G11" s="13">
        <v>1411609769</v>
      </c>
      <c r="H11" s="13">
        <v>1314993246</v>
      </c>
      <c r="I11" s="13">
        <v>1314993246</v>
      </c>
      <c r="J11" s="13">
        <v>96616523</v>
      </c>
      <c r="K11" s="1"/>
    </row>
    <row r="12" spans="1:11" ht="0.75" customHeight="1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1"/>
    </row>
    <row r="13" spans="1:11" ht="40.5" customHeight="1">
      <c r="A13" s="1"/>
      <c r="B13" s="1"/>
      <c r="C13" s="54" t="s">
        <v>19</v>
      </c>
      <c r="D13" s="54"/>
      <c r="E13" s="54"/>
      <c r="F13" s="54"/>
      <c r="G13" s="54"/>
      <c r="H13" s="54"/>
      <c r="I13" s="54"/>
      <c r="J13" s="54"/>
      <c r="K13" s="1"/>
    </row>
    <row r="14" spans="1:11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sheetProtection/>
  <mergeCells count="10">
    <mergeCell ref="B8:D8"/>
    <mergeCell ref="B11:D11"/>
    <mergeCell ref="B12:J12"/>
    <mergeCell ref="C13:J13"/>
    <mergeCell ref="B2:J2"/>
    <mergeCell ref="B3:J3"/>
    <mergeCell ref="B4:J4"/>
    <mergeCell ref="B5:J5"/>
    <mergeCell ref="B6:J6"/>
    <mergeCell ref="B7:J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2018-12-18T16:12:46Z</cp:lastPrinted>
  <dcterms:created xsi:type="dcterms:W3CDTF">2016-05-17T16:59:22Z</dcterms:created>
  <dcterms:modified xsi:type="dcterms:W3CDTF">2018-12-22T00:57:42Z</dcterms:modified>
  <cp:category/>
  <cp:version/>
  <cp:contentType/>
  <cp:contentStatus/>
</cp:coreProperties>
</file>